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Хим.факторы" sheetId="1" r:id="rId1"/>
    <sheet name="Физ.факторы" sheetId="2" r:id="rId2"/>
    <sheet name="Дез.работы" sheetId="3" r:id="rId3"/>
    <sheet name="Экспертизы" sheetId="4" r:id="rId4"/>
    <sheet name="Бак.исследования" sheetId="5" r:id="rId5"/>
  </sheets>
  <definedNames/>
  <calcPr fullCalcOnLoad="1"/>
</workbook>
</file>

<file path=xl/sharedStrings.xml><?xml version="1.0" encoding="utf-8"?>
<sst xmlns="http://schemas.openxmlformats.org/spreadsheetml/2006/main" count="3842" uniqueCount="370">
  <si>
    <t>№</t>
  </si>
  <si>
    <t>Наименование статей затрат</t>
  </si>
  <si>
    <t>Ед.изм.</t>
  </si>
  <si>
    <t>Кол-во</t>
  </si>
  <si>
    <t>Цена за ед.</t>
  </si>
  <si>
    <t>Стоимость</t>
  </si>
  <si>
    <t>(руб.коп.)</t>
  </si>
  <si>
    <t>Основная з/плата:</t>
  </si>
  <si>
    <t>руб.</t>
  </si>
  <si>
    <t>руб./час</t>
  </si>
  <si>
    <t>Начисление на з/плату 26,2%</t>
  </si>
  <si>
    <t>ВСЕГО:</t>
  </si>
  <si>
    <t>И.о.экономиста</t>
  </si>
  <si>
    <t>Л.В.Пирогова</t>
  </si>
  <si>
    <t>1.</t>
  </si>
  <si>
    <t>2.</t>
  </si>
  <si>
    <t>3.</t>
  </si>
  <si>
    <t>Итого:</t>
  </si>
  <si>
    <t>Калькуляция стоимости услуги:</t>
  </si>
  <si>
    <t>Медикаменты, хим.реактивы и т.д.:</t>
  </si>
  <si>
    <t>20 мин</t>
  </si>
  <si>
    <t>28 мин</t>
  </si>
  <si>
    <t>руб./кг.</t>
  </si>
  <si>
    <t>СИБ на дифтерию</t>
  </si>
  <si>
    <t>шт.</t>
  </si>
  <si>
    <t>Накладные расходы 74,32%</t>
  </si>
  <si>
    <t>Сыворотка крупного рогатого скота</t>
  </si>
  <si>
    <t>Среда Пизу</t>
  </si>
  <si>
    <t>Пакет однаразовый бумажный</t>
  </si>
  <si>
    <t>врач-бактериолог 7480*12/1787,8ч</t>
  </si>
  <si>
    <t>фельдшер-лаборант 5742,75*12/1787,8ч</t>
  </si>
  <si>
    <t>Стекло предметное</t>
  </si>
  <si>
    <t>Антисепт.раствор 95%</t>
  </si>
  <si>
    <t>50 мин</t>
  </si>
  <si>
    <t>40 мин</t>
  </si>
  <si>
    <t>Диски с антибиотиками</t>
  </si>
  <si>
    <t>ГРМ-агар</t>
  </si>
  <si>
    <t>Вата хирургическая</t>
  </si>
  <si>
    <t>Коринебакагар</t>
  </si>
  <si>
    <t>Натрия хлорид 0,9%</t>
  </si>
  <si>
    <t>руб./л.</t>
  </si>
  <si>
    <t>Коринетоксагар</t>
  </si>
  <si>
    <t>руб/кг.</t>
  </si>
  <si>
    <t>Антитоксин</t>
  </si>
  <si>
    <t>Генциановый  фиолетовый</t>
  </si>
  <si>
    <t>Исследование на дифтерию (отрицательный)</t>
  </si>
  <si>
    <t>Исследование на дифтерию (положительный)</t>
  </si>
  <si>
    <t>Чашка Петри одноразовая</t>
  </si>
  <si>
    <t>руб/л</t>
  </si>
  <si>
    <t>руб/кг</t>
  </si>
  <si>
    <t>Масло имерсионное</t>
  </si>
  <si>
    <t>руб/мл.</t>
  </si>
  <si>
    <t>60 мин</t>
  </si>
  <si>
    <t>65 мин</t>
  </si>
  <si>
    <t>Рентабельность 25%</t>
  </si>
  <si>
    <t>Исследование крови на стерильность</t>
  </si>
  <si>
    <t>Среда Олькеницкого</t>
  </si>
  <si>
    <t>Двухфазная среда</t>
  </si>
  <si>
    <t>Маннит</t>
  </si>
  <si>
    <t>Исследование крови на гемокультуру (отрицательный)</t>
  </si>
  <si>
    <t>10 мин</t>
  </si>
  <si>
    <t>15 мин</t>
  </si>
  <si>
    <t>Исследование желчи</t>
  </si>
  <si>
    <t>Перчатки одноразовые</t>
  </si>
  <si>
    <t>пара</t>
  </si>
  <si>
    <t>Плазма кроличья</t>
  </si>
  <si>
    <t>амп.</t>
  </si>
  <si>
    <t>Дефибринированная кровь</t>
  </si>
  <si>
    <t>Оксидаза-тест</t>
  </si>
  <si>
    <t>1% сахарный бульон</t>
  </si>
  <si>
    <t>Исследование биоматериала на флору и чувствительность к антибиотикам</t>
  </si>
  <si>
    <t>8 мин</t>
  </si>
  <si>
    <t>фл.</t>
  </si>
  <si>
    <t>Хлористо-магиневая среда</t>
  </si>
  <si>
    <t>Среда Эндо</t>
  </si>
  <si>
    <t>Тиоглуколевая среда</t>
  </si>
  <si>
    <t>Материал на стерильность</t>
  </si>
  <si>
    <t>30 мин</t>
  </si>
  <si>
    <t>Глюкоза</t>
  </si>
  <si>
    <t>Сабуро-бульон</t>
  </si>
  <si>
    <t>Сарахный бульон</t>
  </si>
  <si>
    <t>Пробирка одноразовая</t>
  </si>
  <si>
    <t>Д-м бруцеллезный жидкий</t>
  </si>
  <si>
    <t>амп</t>
  </si>
  <si>
    <t>Дез.средство "Самаровка"</t>
  </si>
  <si>
    <t>Кровь на серологическое исследование: сальмонеллез, дизентиря, сыпной тиф</t>
  </si>
  <si>
    <t>Диагностикум</t>
  </si>
  <si>
    <t>Перекись водорода 6%</t>
  </si>
  <si>
    <t>Пакет одноразовый</t>
  </si>
  <si>
    <t>Пластина с луночками</t>
  </si>
  <si>
    <t>Воздух на плесневые грибы</t>
  </si>
  <si>
    <t>Сабуро-агар</t>
  </si>
  <si>
    <t>Солевой агар сухой</t>
  </si>
  <si>
    <t>Воздух на стафилококк</t>
  </si>
  <si>
    <t>Воздух на ОМО (общая микробная обсемененность)</t>
  </si>
  <si>
    <t>25 мин</t>
  </si>
  <si>
    <t>Исследование на кишечную группу</t>
  </si>
  <si>
    <t>Среда Левина</t>
  </si>
  <si>
    <t>Среда Плоскирева</t>
  </si>
  <si>
    <t>Магниевая среда сухая</t>
  </si>
  <si>
    <t>Висмут-сульфит агар</t>
  </si>
  <si>
    <t>Среда Гисса</t>
  </si>
  <si>
    <t>Ацетатная среда</t>
  </si>
  <si>
    <t>Диагностические сыворотки</t>
  </si>
  <si>
    <t>Бактериофаги</t>
  </si>
  <si>
    <t>Исследование на дисбактериоз</t>
  </si>
  <si>
    <t>100 мин</t>
  </si>
  <si>
    <t>Солевой агар</t>
  </si>
  <si>
    <t>Сабуро агар</t>
  </si>
  <si>
    <t>Среда Вильсон-Блера</t>
  </si>
  <si>
    <t>Среда Блаурокка</t>
  </si>
  <si>
    <t>Цитратный агар Кристесена</t>
  </si>
  <si>
    <t>Энтерококкагар</t>
  </si>
  <si>
    <t>Среда Симонса</t>
  </si>
  <si>
    <t>Эмульсия яичного желтка</t>
  </si>
  <si>
    <t>9 мин</t>
  </si>
  <si>
    <t>Исследование воды на легионеллы</t>
  </si>
  <si>
    <t>45 мин</t>
  </si>
  <si>
    <t>Среда выделения и подсчета легионелл</t>
  </si>
  <si>
    <t>Legionella GVPC medium</t>
  </si>
  <si>
    <t>Пакет "Вихрь-Вертикальный"</t>
  </si>
  <si>
    <t>Тест-штамм</t>
  </si>
  <si>
    <t>Пакет для инкубации</t>
  </si>
  <si>
    <t>Смывы на БГКП</t>
  </si>
  <si>
    <t>5 мин</t>
  </si>
  <si>
    <t>Среда  Кода</t>
  </si>
  <si>
    <t>7 мин</t>
  </si>
  <si>
    <t>Смывы на стафилококк</t>
  </si>
  <si>
    <t>Среда КМАФАнМ</t>
  </si>
  <si>
    <t>Солевой бульон</t>
  </si>
  <si>
    <t>Стафилококкагар</t>
  </si>
  <si>
    <t>Среда Кесслера</t>
  </si>
  <si>
    <t>Железо-глюкозо-лактозный агар с мочев.</t>
  </si>
  <si>
    <t>ПБЛ-среда</t>
  </si>
  <si>
    <t>Среда-ПАЛ</t>
  </si>
  <si>
    <t>руб/час</t>
  </si>
  <si>
    <t xml:space="preserve"> </t>
  </si>
  <si>
    <t>Селенитовый бульон</t>
  </si>
  <si>
    <t>НДС 18%</t>
  </si>
  <si>
    <t>ИТОГО:</t>
  </si>
  <si>
    <t xml:space="preserve">Микробиологический анализ пищевых продуктов  </t>
  </si>
  <si>
    <t>4 мин</t>
  </si>
  <si>
    <t>6 мин</t>
  </si>
  <si>
    <t xml:space="preserve">Исследование флоры глаз </t>
  </si>
  <si>
    <t>Исследование на трихомонады (методом посева)</t>
  </si>
  <si>
    <t>Агар для выделения трихомонад</t>
  </si>
  <si>
    <t>Селективная добавка</t>
  </si>
  <si>
    <t>Исследование на ЗППП</t>
  </si>
  <si>
    <t>Хламискан</t>
  </si>
  <si>
    <t>Зонд одноразовый</t>
  </si>
  <si>
    <t xml:space="preserve"> "Рекомби Слайд Уреаплазма", "Рекомби</t>
  </si>
  <si>
    <t xml:space="preserve"> Слайд Хламидия"</t>
  </si>
  <si>
    <t>Реактивы "Рекомби Слайд Микоплазма",</t>
  </si>
  <si>
    <t>21 мин</t>
  </si>
  <si>
    <t>Глюкозо-пептонная среда</t>
  </si>
  <si>
    <t>Поплавки одноразовые</t>
  </si>
  <si>
    <t>Пептон ферментативный</t>
  </si>
  <si>
    <t>СИБ</t>
  </si>
  <si>
    <t>Бактериологическое исследование воды (сульфитредуцирующие клостридии)</t>
  </si>
  <si>
    <t>Железо-сульфитный агар</t>
  </si>
  <si>
    <t>Бактериологическое исследование воды (водопроводная)</t>
  </si>
  <si>
    <t>Бактериологическое исследование воды (бутилированная)</t>
  </si>
  <si>
    <t>Тест-штаммы</t>
  </si>
  <si>
    <t>(суммарная альфа+ суммарная бета активность)</t>
  </si>
  <si>
    <t>240 мин</t>
  </si>
  <si>
    <t>Амортизация оборудования</t>
  </si>
  <si>
    <t>(определение Cs-137+ определение Sr-90)</t>
  </si>
  <si>
    <t>Кровь на реакцию Райта и Хеддельсона</t>
  </si>
  <si>
    <t xml:space="preserve">Радиометрические исследования питьевой воды: </t>
  </si>
  <si>
    <t>Лаборант по отбору проб 3622,50*12/1787,8ч</t>
  </si>
  <si>
    <t>Эксперт-физик 6778,75*12/1787,8ч</t>
  </si>
  <si>
    <t>Азотная кислота ХЧ</t>
  </si>
  <si>
    <t>УСК гамма-плюс 248686,20*20,0%=49737,24/1787,8</t>
  </si>
  <si>
    <t>мин</t>
  </si>
  <si>
    <t>эл.плита 6074,61*20,0%=1214,92/1787,8</t>
  </si>
  <si>
    <t>сушильный шкаф SPT 200 5325,12*20,0%=1065,02/1787,8</t>
  </si>
  <si>
    <t>муфельная печь 4456,95*20,0%=891,39/1787,8</t>
  </si>
  <si>
    <t>ИТОГО с учетом НДС:</t>
  </si>
  <si>
    <t>руб</t>
  </si>
  <si>
    <t>1240мин</t>
  </si>
  <si>
    <t>1500 мин</t>
  </si>
  <si>
    <t>360 мин</t>
  </si>
  <si>
    <t>и мелиорантов (один показатель)</t>
  </si>
  <si>
    <t xml:space="preserve">Спектрометрические исследования пищевых продуктов: </t>
  </si>
  <si>
    <t>Спектрометрическое исследование строительных материалов, агрохимикатов</t>
  </si>
  <si>
    <t>Определение оксидов хрома в воздухе</t>
  </si>
  <si>
    <t>Эксперт-химик 6778,75*12/1787,8ч</t>
  </si>
  <si>
    <t xml:space="preserve">ГСО хрома </t>
  </si>
  <si>
    <t> руб/шт.</t>
  </si>
  <si>
    <t>Дифенилкарбазид</t>
  </si>
  <si>
    <t>Кислота уксусная</t>
  </si>
  <si>
    <t>Антисептический раствор 95%</t>
  </si>
  <si>
    <t>Фильтры</t>
  </si>
  <si>
    <t>шт</t>
  </si>
  <si>
    <t>4.</t>
  </si>
  <si>
    <t>Амортизация оборудования:</t>
  </si>
  <si>
    <t>весы технические 15400,00*14,29%=2200,66/1787,8</t>
  </si>
  <si>
    <t>мин.</t>
  </si>
  <si>
    <t>спектрофотометр UNICO 66357,00*20,0%=13271,40/1787,8</t>
  </si>
  <si>
    <t>аспиратор 36680,00*20,0%=7336,00/1787,8</t>
  </si>
  <si>
    <t>Цена расчетная</t>
  </si>
  <si>
    <t>ВСЕГО с учетом НДС:</t>
  </si>
  <si>
    <t>Определение оксидов железа в воздухе</t>
  </si>
  <si>
    <t> ГСО железа (III)</t>
  </si>
  <si>
    <t xml:space="preserve"> шт</t>
  </si>
  <si>
    <t>Кислота серная</t>
  </si>
  <si>
    <t>Кислота сульфосалициловая</t>
  </si>
  <si>
    <t>Аммиак водный</t>
  </si>
  <si>
    <t>Определение никеля в воздухе</t>
  </si>
  <si>
    <t> ГСО никеля</t>
  </si>
  <si>
    <t>шт. </t>
  </si>
  <si>
    <t>Аммоний надсернокислый</t>
  </si>
  <si>
    <t>Натрий лимоннокислый</t>
  </si>
  <si>
    <t>Натрия гидрооксид</t>
  </si>
  <si>
    <t>Диметилглиоксим</t>
  </si>
  <si>
    <t>Определение фтористых соединений в воздухе</t>
  </si>
  <si>
    <t>90 мин</t>
  </si>
  <si>
    <t> ГСО иона фтора</t>
  </si>
  <si>
    <t>Цирконил азотнокислый</t>
  </si>
  <si>
    <t>Ксиленовый оранжевый</t>
  </si>
  <si>
    <t>Кислота соляная</t>
  </si>
  <si>
    <t>Определение озона в воздухе</t>
  </si>
  <si>
    <t>120 мин</t>
  </si>
  <si>
    <t>N,N-диметил-n-фенилендиамин дигидрохлорид</t>
  </si>
  <si>
    <t>ацетон</t>
  </si>
  <si>
    <t>Серебро азотнокислое</t>
  </si>
  <si>
    <t>Силикагель марки АСК</t>
  </si>
  <si>
    <t>Ангидрид хромовый</t>
  </si>
  <si>
    <t>Натрия гидроокись</t>
  </si>
  <si>
    <t>Йод (из фиксанала)</t>
  </si>
  <si>
    <t>Калий иодистый</t>
  </si>
  <si>
    <t>Крахмал растворимый</t>
  </si>
  <si>
    <t>баня водяная 18101,20*20,0%=3620,24/1787,8</t>
  </si>
  <si>
    <t>Определение оксидов азота в воздухе</t>
  </si>
  <si>
    <t> ГСО нитрит - иона</t>
  </si>
  <si>
    <t>Кислота сульфаниловая</t>
  </si>
  <si>
    <t>α-нафтиламин</t>
  </si>
  <si>
    <t>Калий марганцевокислый</t>
  </si>
  <si>
    <t>Натрий сернистокислый</t>
  </si>
  <si>
    <t>Определение оксида кальция в воздухе</t>
  </si>
  <si>
    <t>ГСО кальция</t>
  </si>
  <si>
    <t>Кислота азотная</t>
  </si>
  <si>
    <t>аммиак</t>
  </si>
  <si>
    <t>Кислота серная (из фиксанала)</t>
  </si>
  <si>
    <t>Аммоний щавелевокислый</t>
  </si>
  <si>
    <t>центрифуга 10006,53*20,0%=2001,31/1787,8</t>
  </si>
  <si>
    <t>Определение цинка в воздухе</t>
  </si>
  <si>
    <t>180 мин</t>
  </si>
  <si>
    <t> ГСО цинка</t>
  </si>
  <si>
    <t>Калий хлористый</t>
  </si>
  <si>
    <t>Перекись водорода</t>
  </si>
  <si>
    <t>Ртуть (II) азотнокислая</t>
  </si>
  <si>
    <t>Анализатор 161880,00*20,0%=32376,00/1787,8</t>
  </si>
  <si>
    <t>бидистиллятор 33453*20,0%=6690,60/1787,8</t>
  </si>
  <si>
    <t>Определение кадмия в воздухе</t>
  </si>
  <si>
    <t> ГСО кадмия</t>
  </si>
  <si>
    <t>Определение пыли  в воздухе</t>
  </si>
  <si>
    <t>Определение меди  в воздухе</t>
  </si>
  <si>
    <t> ГСО меди</t>
  </si>
  <si>
    <t>Определение хлора в воздухе</t>
  </si>
  <si>
    <t> Иод (из фиксанала)</t>
  </si>
  <si>
    <t>Ртуть двуиодистая</t>
  </si>
  <si>
    <t>Определение свинца в воздухе</t>
  </si>
  <si>
    <t> ГСО свинца</t>
  </si>
  <si>
    <t>Аммоний уксуснокислый</t>
  </si>
  <si>
    <t>Натрий борнокислый</t>
  </si>
  <si>
    <t>тиомочевина</t>
  </si>
  <si>
    <t>сульфарсазен</t>
  </si>
  <si>
    <t>Калий железистосинеродистый</t>
  </si>
  <si>
    <t>Определение соляной кислоты в воздухе</t>
  </si>
  <si>
    <t> ГСО хлорид - иона</t>
  </si>
  <si>
    <t>Железо-аммонийные квасцы</t>
  </si>
  <si>
    <t>Ртуть роданистая</t>
  </si>
  <si>
    <t>Определение аэрозоля масла в воздухе</t>
  </si>
  <si>
    <t>Кислота уксусная ледяная</t>
  </si>
  <si>
    <t>Определение аммиака в воздухе</t>
  </si>
  <si>
    <t> ГСО иона аммония</t>
  </si>
  <si>
    <t>Реактив Несслера</t>
  </si>
  <si>
    <t>Калий-натрий виннокислый</t>
  </si>
  <si>
    <t>Определение формальдегида в воздухе</t>
  </si>
  <si>
    <t> формалин</t>
  </si>
  <si>
    <t>Изопропиловый спирт</t>
  </si>
  <si>
    <t>Калий железосинеродистый</t>
  </si>
  <si>
    <t>Натрия тиосульфат(из фиксанала)</t>
  </si>
  <si>
    <t>Иод(из фиксанала)</t>
  </si>
  <si>
    <t>крахмал</t>
  </si>
  <si>
    <t>Определение едких щелочей в воздухе</t>
  </si>
  <si>
    <t>Натрия гидрооксид(из фиксанала)</t>
  </si>
  <si>
    <t>Кислота соляная(из фиксанала)</t>
  </si>
  <si>
    <t>Хлорная кислота</t>
  </si>
  <si>
    <t>Железоаммонийные квасцы</t>
  </si>
  <si>
    <t>Определение серной кислоты в воздухе</t>
  </si>
  <si>
    <t>Калий иоднокислый</t>
  </si>
  <si>
    <t>Кислота серная(из фиксанала)</t>
  </si>
  <si>
    <t>Исследование уровня шума, инфразвука, вибрации  1 замер (первый замер)</t>
  </si>
  <si>
    <t>150 мин</t>
  </si>
  <si>
    <t>шумомер ШИ-01В 88992,00*14,29%=12716,96/1787,8</t>
  </si>
  <si>
    <t>Исследование уровня шума, инфразвука, вибрации 1 замер (последующий замер)</t>
  </si>
  <si>
    <t>Исследование параметров микроклимата (первый замер)</t>
  </si>
  <si>
    <t>"Метеоскоп" 38940,00*14,29=5564,53/1787,8</t>
  </si>
  <si>
    <t>Метеометр МЭС-200А 30000,00*20,0%=6000,00/1787,8</t>
  </si>
  <si>
    <t>Исследование параметров микроклимата (последующий замер)</t>
  </si>
  <si>
    <t>Исследование уровня освещенниости (первый замер)</t>
  </si>
  <si>
    <t>Люксметр-пульсомер 20060,00*14,29%=2866,57/1787,8</t>
  </si>
  <si>
    <t>Исследование уровня освещенниости (последующий замер)</t>
  </si>
  <si>
    <t>Исследование напряженности ЭМИ от ПЭВМ (первый замер)</t>
  </si>
  <si>
    <t>ВЕ-метр АТ-002 68300,00*20,0%=13660,00/1787,8</t>
  </si>
  <si>
    <t>Исследование напряженности ЭМИ от ПЭВМ (последующий замер)</t>
  </si>
  <si>
    <t>Исследование напряженности электростатического  поля от ПЭВМ</t>
  </si>
  <si>
    <t>(первый замер)</t>
  </si>
  <si>
    <t>СТ-01 34000,00*20,0%=6800,00/1787,8</t>
  </si>
  <si>
    <t>(последующий замер)</t>
  </si>
  <si>
    <t>ПЗ-50 66100,00*20,0%=13220,00/1787,8</t>
  </si>
  <si>
    <t>Проведение замеров ионизирующего излучения 1 замер (первый замер)</t>
  </si>
  <si>
    <t>Дозиметр-радиометр 135720,00*20,0%=27144,00/1787,8</t>
  </si>
  <si>
    <t>Проведение замеров ионизирующего излучения (последующий замер)</t>
  </si>
  <si>
    <t>Проведение исследования альфа- ,бета-загрязнения (первый мазок)</t>
  </si>
  <si>
    <t>Проведение исследования альфа- ,бета-загрязнения (последующий мазок)</t>
  </si>
  <si>
    <t>Бензилпенициллина натриевая соль</t>
  </si>
  <si>
    <t>Стрептомицина сульфат</t>
  </si>
  <si>
    <t>Гризина сульфата</t>
  </si>
  <si>
    <t>Тетрациклина гидрохлорид</t>
  </si>
  <si>
    <t>Цинкбацитрацина</t>
  </si>
  <si>
    <t>Буферные растворы</t>
  </si>
  <si>
    <t>Дезинфекционная обработка автотранспорта перевозящего пищевые продукты</t>
  </si>
  <si>
    <t>Пом.сан.врача 5016,00*12/1787,8ч</t>
  </si>
  <si>
    <t>Мед.дезинфектор 4132,50*12/1787,8ч</t>
  </si>
  <si>
    <t>Экор-дез.средство</t>
  </si>
  <si>
    <t>Маски одноразовые</t>
  </si>
  <si>
    <t>Мотоопрыскиватель 23306,49*33,33%=7768,05/1787,8</t>
  </si>
  <si>
    <t>Дератизация 1 кв.метр</t>
  </si>
  <si>
    <t>2 мин</t>
  </si>
  <si>
    <t>Ратикум-дез.средство</t>
  </si>
  <si>
    <t>Крупа ячневая</t>
  </si>
  <si>
    <t>Дезинсекция 1 кв.метр</t>
  </si>
  <si>
    <t>1,5 мин</t>
  </si>
  <si>
    <t>Альфацин-дез.средство</t>
  </si>
  <si>
    <t>Отбор воды</t>
  </si>
  <si>
    <t>Отбор проб, оценка результатов исследования, подготовка и выдача заключения</t>
  </si>
  <si>
    <t>Врач-эксперт 7480*12/1787,8ч</t>
  </si>
  <si>
    <t>70 мин</t>
  </si>
  <si>
    <t>Компьютер, принтер 25680,00*33,33%=8559,14/1787,8</t>
  </si>
  <si>
    <t>Оформление протокола испытаний</t>
  </si>
  <si>
    <t>Экспертиза и выдача экспертного заключения на деятельность учреждения,</t>
  </si>
  <si>
    <t>организации, предприятия</t>
  </si>
  <si>
    <t>1200 мин</t>
  </si>
  <si>
    <t>Экспертиза и выдача экспертного заключения на оформление санитарно-</t>
  </si>
  <si>
    <t>эпидемиологического заключения на право работы с источниками</t>
  </si>
  <si>
    <t>ионизирующего излучения</t>
  </si>
  <si>
    <t>2592 мин</t>
  </si>
  <si>
    <t>Оформление и выдача санитарного паспорта на автомобиль</t>
  </si>
  <si>
    <t>Бланк санитарного паспорта</t>
  </si>
  <si>
    <t>Голограмма квадратная</t>
  </si>
  <si>
    <t>Карта учета транспорта перевоз.пищ.продукты</t>
  </si>
  <si>
    <t>Оформление и выдача личной медицинской книжки</t>
  </si>
  <si>
    <t>Бланк личной мед.книжки</t>
  </si>
  <si>
    <t>Голограмма круглая</t>
  </si>
  <si>
    <t>Гигиеничекая подготовка и аттестация персонала.</t>
  </si>
  <si>
    <t>Прием зачетов по гигиенической подготовке (группа до 10 человек)</t>
  </si>
  <si>
    <t>Врач-эпидемиолог 7480*12/1787,8ч</t>
  </si>
  <si>
    <t>630 мин</t>
  </si>
  <si>
    <t>Определение остаточных количеств антибиотиков в продуктах животноводства</t>
  </si>
  <si>
    <t xml:space="preserve">Исследование напряженности электрического и магнитного поля промышленной частоты 50гц </t>
  </si>
  <si>
    <t>промышленной частоты 50гц</t>
  </si>
  <si>
    <t>Федеральное государственное учреждение здравоохранения</t>
  </si>
  <si>
    <t>"Центр гигиены и эпидемиологии № 156 Федерального медико-биологического агентства"</t>
  </si>
  <si>
    <t>ФГУЗ ЦГ и Э № 156 ФМБА на 2009 год</t>
  </si>
  <si>
    <t xml:space="preserve">Расчет прескуранта цен на услуги </t>
  </si>
  <si>
    <t>Прием зачетов по гигиенической подготовке (1 человек)</t>
  </si>
  <si>
    <t>165 мин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</si>
</sst>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15"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u val="single"/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2" fontId="0" fillId="0" borderId="5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2" fontId="0" fillId="0" borderId="2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0" xfId="0" applyFont="1" applyAlignment="1">
      <alignment wrapText="1"/>
    </xf>
    <xf numFmtId="185" fontId="0" fillId="0" borderId="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715"/>
  <sheetViews>
    <sheetView zoomScaleSheetLayoutView="100" workbookViewId="0" topLeftCell="A614">
      <selection activeCell="F641" sqref="F641"/>
    </sheetView>
  </sheetViews>
  <sheetFormatPr defaultColWidth="9.140625" defaultRowHeight="12.75"/>
  <cols>
    <col min="1" max="1" width="4.7109375" style="0" customWidth="1"/>
    <col min="2" max="2" width="37.57421875" style="0" customWidth="1"/>
    <col min="5" max="5" width="12.421875" style="0" customWidth="1"/>
    <col min="6" max="6" width="10.7109375" style="0" customWidth="1"/>
  </cols>
  <sheetData>
    <row r="1" spans="1:6" ht="12.75" customHeight="1">
      <c r="A1" s="32"/>
      <c r="B1" s="76" t="s">
        <v>18</v>
      </c>
      <c r="C1" s="76"/>
      <c r="D1" s="76"/>
      <c r="E1" s="76"/>
      <c r="F1" s="76"/>
    </row>
    <row r="2" spans="1:6" ht="12.75" customHeight="1">
      <c r="A2" s="32"/>
      <c r="B2" s="34"/>
      <c r="C2" s="34"/>
      <c r="D2" s="34"/>
      <c r="E2" s="34"/>
      <c r="F2" s="34"/>
    </row>
    <row r="3" spans="1:6" ht="12.75" customHeight="1">
      <c r="A3" s="32"/>
      <c r="B3" s="77" t="s">
        <v>185</v>
      </c>
      <c r="C3" s="77"/>
      <c r="D3" s="77"/>
      <c r="E3" s="77"/>
      <c r="F3" s="77"/>
    </row>
    <row r="4" spans="1:6" ht="12.7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</row>
    <row r="5" spans="1:6" ht="12.75" customHeight="1">
      <c r="A5" s="37"/>
      <c r="B5" s="37"/>
      <c r="C5" s="37"/>
      <c r="D5" s="37"/>
      <c r="E5" s="37" t="s">
        <v>6</v>
      </c>
      <c r="F5" s="37" t="s">
        <v>6</v>
      </c>
    </row>
    <row r="6" spans="1:6" ht="12.75" customHeight="1">
      <c r="A6" s="38" t="s">
        <v>14</v>
      </c>
      <c r="B6" s="39" t="s">
        <v>7</v>
      </c>
      <c r="C6" s="38"/>
      <c r="D6" s="38"/>
      <c r="E6" s="38"/>
      <c r="F6" s="40">
        <f>F7</f>
        <v>182</v>
      </c>
    </row>
    <row r="7" spans="1:6" ht="12.75" customHeight="1">
      <c r="A7" s="41"/>
      <c r="B7" s="4" t="s">
        <v>186</v>
      </c>
      <c r="C7" s="3" t="s">
        <v>9</v>
      </c>
      <c r="D7" s="13" t="s">
        <v>164</v>
      </c>
      <c r="E7" s="3">
        <v>45.5</v>
      </c>
      <c r="F7" s="5">
        <f>E7*240/60</f>
        <v>182</v>
      </c>
    </row>
    <row r="8" spans="1:6" ht="12.75" customHeight="1">
      <c r="A8" s="41" t="s">
        <v>15</v>
      </c>
      <c r="B8" s="42" t="s">
        <v>10</v>
      </c>
      <c r="C8" s="41" t="s">
        <v>8</v>
      </c>
      <c r="D8" s="43">
        <f>F6</f>
        <v>182</v>
      </c>
      <c r="E8" s="41"/>
      <c r="F8" s="43">
        <f>D8*26.2%</f>
        <v>47.684000000000005</v>
      </c>
    </row>
    <row r="9" spans="1:6" ht="12.75" customHeight="1">
      <c r="A9" s="41" t="s">
        <v>16</v>
      </c>
      <c r="B9" s="42" t="s">
        <v>19</v>
      </c>
      <c r="C9" s="41"/>
      <c r="D9" s="41"/>
      <c r="E9" s="41"/>
      <c r="F9" s="43">
        <f>F10+F11+F12+F13+F14</f>
        <v>22.064</v>
      </c>
    </row>
    <row r="10" spans="1:6" ht="12.75" customHeight="1">
      <c r="A10" s="41"/>
      <c r="B10" s="42" t="s">
        <v>187</v>
      </c>
      <c r="C10" s="41" t="s">
        <v>188</v>
      </c>
      <c r="D10" s="41">
        <v>0.1</v>
      </c>
      <c r="E10" s="43">
        <v>116.4</v>
      </c>
      <c r="F10" s="41">
        <f>E10*D10</f>
        <v>11.64</v>
      </c>
    </row>
    <row r="11" spans="1:6" ht="12.75" customHeight="1">
      <c r="A11" s="41"/>
      <c r="B11" s="42" t="s">
        <v>189</v>
      </c>
      <c r="C11" s="41" t="s">
        <v>49</v>
      </c>
      <c r="D11" s="41">
        <v>0.0001</v>
      </c>
      <c r="E11" s="43">
        <v>10800</v>
      </c>
      <c r="F11" s="41">
        <f>E11*D11</f>
        <v>1.08</v>
      </c>
    </row>
    <row r="12" spans="1:6" ht="12.75" customHeight="1">
      <c r="A12" s="41"/>
      <c r="B12" s="42" t="s">
        <v>190</v>
      </c>
      <c r="C12" s="41" t="s">
        <v>49</v>
      </c>
      <c r="D12" s="41">
        <v>0.002</v>
      </c>
      <c r="E12" s="43">
        <v>112</v>
      </c>
      <c r="F12" s="43">
        <f>E12*D12</f>
        <v>0.224</v>
      </c>
    </row>
    <row r="13" spans="1:6" ht="12.75" customHeight="1">
      <c r="A13" s="41"/>
      <c r="B13" s="44" t="s">
        <v>191</v>
      </c>
      <c r="C13" s="45" t="s">
        <v>48</v>
      </c>
      <c r="D13" s="45">
        <v>0.02</v>
      </c>
      <c r="E13" s="46">
        <v>220</v>
      </c>
      <c r="F13" s="46">
        <f>E13*D13</f>
        <v>4.4</v>
      </c>
    </row>
    <row r="14" spans="1:6" ht="12.75" customHeight="1">
      <c r="A14" s="41"/>
      <c r="B14" s="47" t="s">
        <v>192</v>
      </c>
      <c r="C14" s="48" t="s">
        <v>193</v>
      </c>
      <c r="D14" s="45">
        <v>8</v>
      </c>
      <c r="E14" s="46">
        <v>0.59</v>
      </c>
      <c r="F14" s="46">
        <f>E14*D14</f>
        <v>4.72</v>
      </c>
    </row>
    <row r="15" spans="1:6" ht="12.75" customHeight="1">
      <c r="A15" s="41" t="s">
        <v>194</v>
      </c>
      <c r="B15" s="42" t="s">
        <v>195</v>
      </c>
      <c r="C15" s="41" t="s">
        <v>8</v>
      </c>
      <c r="D15" s="41"/>
      <c r="E15" s="43"/>
      <c r="F15" s="43">
        <f>F16+F17+F18+F19</f>
        <v>9.986666666666668</v>
      </c>
    </row>
    <row r="16" spans="1:6" ht="12.75" customHeight="1">
      <c r="A16" s="41"/>
      <c r="B16" s="20" t="s">
        <v>176</v>
      </c>
      <c r="C16" s="3" t="s">
        <v>173</v>
      </c>
      <c r="D16" s="3">
        <v>540</v>
      </c>
      <c r="E16" s="5">
        <v>0.5</v>
      </c>
      <c r="F16" s="5">
        <f>E16*D16/60</f>
        <v>4.5</v>
      </c>
    </row>
    <row r="17" spans="1:6" ht="12.75" customHeight="1">
      <c r="A17" s="41"/>
      <c r="B17" s="49" t="s">
        <v>196</v>
      </c>
      <c r="C17" s="45" t="s">
        <v>197</v>
      </c>
      <c r="D17" s="45">
        <v>20</v>
      </c>
      <c r="E17" s="46">
        <v>1.23</v>
      </c>
      <c r="F17" s="46">
        <f>E17*D17/60</f>
        <v>0.41000000000000003</v>
      </c>
    </row>
    <row r="18" spans="1:6" ht="12.75" customHeight="1">
      <c r="A18" s="41"/>
      <c r="B18" s="50" t="s">
        <v>198</v>
      </c>
      <c r="C18" s="45" t="s">
        <v>197</v>
      </c>
      <c r="D18" s="45">
        <v>30</v>
      </c>
      <c r="E18" s="46">
        <v>7.42</v>
      </c>
      <c r="F18" s="46">
        <f>E18*D18/60</f>
        <v>3.71</v>
      </c>
    </row>
    <row r="19" spans="1:6" ht="12.75" customHeight="1">
      <c r="A19" s="41"/>
      <c r="B19" s="51" t="s">
        <v>199</v>
      </c>
      <c r="C19" s="41" t="s">
        <v>197</v>
      </c>
      <c r="D19" s="41">
        <v>20</v>
      </c>
      <c r="E19" s="43">
        <v>4.1</v>
      </c>
      <c r="F19" s="46">
        <f>E19*D19/60</f>
        <v>1.3666666666666667</v>
      </c>
    </row>
    <row r="20" spans="1:6" ht="12.75" customHeight="1">
      <c r="A20" s="45">
        <v>5</v>
      </c>
      <c r="B20" s="44" t="s">
        <v>25</v>
      </c>
      <c r="C20" s="45" t="s">
        <v>8</v>
      </c>
      <c r="D20" s="45"/>
      <c r="E20" s="46"/>
      <c r="F20" s="46">
        <f>F6*74.32%</f>
        <v>135.26239999999999</v>
      </c>
    </row>
    <row r="21" spans="1:6" ht="12.75" customHeight="1">
      <c r="A21" s="45">
        <v>6</v>
      </c>
      <c r="B21" s="44" t="s">
        <v>17</v>
      </c>
      <c r="C21" s="45" t="s">
        <v>8</v>
      </c>
      <c r="D21" s="45"/>
      <c r="E21" s="45"/>
      <c r="F21" s="46">
        <v>396.99</v>
      </c>
    </row>
    <row r="22" spans="1:6" ht="12.75" customHeight="1">
      <c r="A22" s="45">
        <v>7</v>
      </c>
      <c r="B22" s="44" t="s">
        <v>54</v>
      </c>
      <c r="C22" s="45" t="s">
        <v>8</v>
      </c>
      <c r="D22" s="45"/>
      <c r="E22" s="45"/>
      <c r="F22" s="46">
        <f>F21*25%</f>
        <v>99.2475</v>
      </c>
    </row>
    <row r="23" spans="1:6" ht="12.75" customHeight="1">
      <c r="A23" s="52">
        <v>8</v>
      </c>
      <c r="B23" s="53" t="s">
        <v>200</v>
      </c>
      <c r="C23" s="52" t="s">
        <v>8</v>
      </c>
      <c r="D23" s="52"/>
      <c r="E23" s="52"/>
      <c r="F23" s="54">
        <f>F22+F21</f>
        <v>496.2375</v>
      </c>
    </row>
    <row r="24" spans="1:6" ht="12.75" customHeight="1">
      <c r="A24" s="55">
        <v>9</v>
      </c>
      <c r="B24" s="56" t="s">
        <v>138</v>
      </c>
      <c r="C24" s="55" t="s">
        <v>8</v>
      </c>
      <c r="D24" s="55"/>
      <c r="E24" s="55"/>
      <c r="F24" s="57">
        <f>F23*18%</f>
        <v>89.32275</v>
      </c>
    </row>
    <row r="25" spans="1:6" ht="12.75" customHeight="1">
      <c r="A25" s="55">
        <v>10</v>
      </c>
      <c r="B25" s="58" t="s">
        <v>201</v>
      </c>
      <c r="C25" s="55" t="s">
        <v>8</v>
      </c>
      <c r="D25" s="55"/>
      <c r="E25" s="55"/>
      <c r="F25" s="59">
        <f>F23+F24</f>
        <v>585.56025</v>
      </c>
    </row>
    <row r="26" spans="1:6" ht="12.75" customHeight="1">
      <c r="A26" s="34"/>
      <c r="B26" s="34"/>
      <c r="C26" s="34"/>
      <c r="D26" s="34"/>
      <c r="E26" s="34"/>
      <c r="F26" s="34"/>
    </row>
    <row r="27" spans="1:6" ht="12.75" customHeight="1">
      <c r="A27" s="34"/>
      <c r="B27" s="34" t="s">
        <v>12</v>
      </c>
      <c r="C27" s="34"/>
      <c r="D27" s="34"/>
      <c r="E27" s="34" t="s">
        <v>13</v>
      </c>
      <c r="F27" s="34"/>
    </row>
    <row r="28" spans="1:6" ht="12.75" customHeight="1">
      <c r="A28" s="34"/>
      <c r="B28" s="34"/>
      <c r="C28" s="34"/>
      <c r="D28" s="34"/>
      <c r="E28" s="34"/>
      <c r="F28" s="34"/>
    </row>
    <row r="29" spans="1:6" ht="12.75" customHeight="1">
      <c r="A29" s="34"/>
      <c r="B29" s="34"/>
      <c r="C29" s="34"/>
      <c r="D29" s="34"/>
      <c r="E29" s="34"/>
      <c r="F29" s="34"/>
    </row>
    <row r="30" spans="1:6" ht="12.75" customHeight="1">
      <c r="A30" s="32"/>
      <c r="B30" s="76" t="s">
        <v>18</v>
      </c>
      <c r="C30" s="76"/>
      <c r="D30" s="76"/>
      <c r="E30" s="76"/>
      <c r="F30" s="76"/>
    </row>
    <row r="31" spans="1:6" ht="12.75" customHeight="1">
      <c r="A31" s="32"/>
      <c r="B31" s="34"/>
      <c r="C31" s="34"/>
      <c r="D31" s="34"/>
      <c r="E31" s="34"/>
      <c r="F31" s="34"/>
    </row>
    <row r="32" spans="1:6" ht="12.75" customHeight="1">
      <c r="A32" s="32"/>
      <c r="B32" s="77" t="s">
        <v>202</v>
      </c>
      <c r="C32" s="77"/>
      <c r="D32" s="77"/>
      <c r="E32" s="77"/>
      <c r="F32" s="77"/>
    </row>
    <row r="33" spans="1:6" ht="12.75" customHeight="1">
      <c r="A33" s="36" t="s">
        <v>0</v>
      </c>
      <c r="B33" s="36" t="s">
        <v>1</v>
      </c>
      <c r="C33" s="36" t="s">
        <v>2</v>
      </c>
      <c r="D33" s="36" t="s">
        <v>3</v>
      </c>
      <c r="E33" s="36" t="s">
        <v>4</v>
      </c>
      <c r="F33" s="36" t="s">
        <v>5</v>
      </c>
    </row>
    <row r="34" spans="1:6" ht="12.75" customHeight="1">
      <c r="A34" s="37"/>
      <c r="B34" s="37"/>
      <c r="C34" s="37"/>
      <c r="D34" s="37"/>
      <c r="E34" s="37" t="s">
        <v>6</v>
      </c>
      <c r="F34" s="37" t="s">
        <v>6</v>
      </c>
    </row>
    <row r="35" spans="1:6" ht="12.75" customHeight="1">
      <c r="A35" s="38" t="s">
        <v>14</v>
      </c>
      <c r="B35" s="39" t="s">
        <v>7</v>
      </c>
      <c r="C35" s="38"/>
      <c r="D35" s="38"/>
      <c r="E35" s="38"/>
      <c r="F35" s="40">
        <f>F36</f>
        <v>182</v>
      </c>
    </row>
    <row r="36" spans="1:6" ht="12.75" customHeight="1">
      <c r="A36" s="41"/>
      <c r="B36" s="4" t="s">
        <v>186</v>
      </c>
      <c r="C36" s="3" t="s">
        <v>9</v>
      </c>
      <c r="D36" s="13" t="s">
        <v>164</v>
      </c>
      <c r="E36" s="5">
        <v>45.5</v>
      </c>
      <c r="F36" s="5">
        <f>E36*240/60</f>
        <v>182</v>
      </c>
    </row>
    <row r="37" spans="1:6" ht="12.75" customHeight="1">
      <c r="A37" s="41" t="s">
        <v>15</v>
      </c>
      <c r="B37" s="42" t="s">
        <v>10</v>
      </c>
      <c r="C37" s="41" t="s">
        <v>8</v>
      </c>
      <c r="D37" s="43">
        <f>F35</f>
        <v>182</v>
      </c>
      <c r="E37" s="43"/>
      <c r="F37" s="43">
        <f>D37*26.2%</f>
        <v>47.684000000000005</v>
      </c>
    </row>
    <row r="38" spans="1:6" ht="12.75" customHeight="1">
      <c r="A38" s="41" t="s">
        <v>16</v>
      </c>
      <c r="B38" s="42" t="s">
        <v>19</v>
      </c>
      <c r="C38" s="41"/>
      <c r="D38" s="41"/>
      <c r="E38" s="43"/>
      <c r="F38" s="43">
        <f>F39+F40+F41+F42+F43</f>
        <v>21.22</v>
      </c>
    </row>
    <row r="39" spans="1:6" ht="12.75" customHeight="1">
      <c r="A39" s="41"/>
      <c r="B39" s="42" t="s">
        <v>203</v>
      </c>
      <c r="C39" s="41" t="s">
        <v>204</v>
      </c>
      <c r="D39" s="41">
        <v>0.1</v>
      </c>
      <c r="E39" s="43">
        <v>112</v>
      </c>
      <c r="F39" s="41">
        <f>E39*D39</f>
        <v>11.200000000000001</v>
      </c>
    </row>
    <row r="40" spans="1:6" ht="12.75" customHeight="1">
      <c r="A40" s="41"/>
      <c r="B40" s="42" t="s">
        <v>205</v>
      </c>
      <c r="C40" s="41" t="s">
        <v>49</v>
      </c>
      <c r="D40" s="41">
        <v>0.01</v>
      </c>
      <c r="E40" s="43">
        <v>66</v>
      </c>
      <c r="F40" s="41">
        <f>E40*D40</f>
        <v>0.66</v>
      </c>
    </row>
    <row r="41" spans="1:6" ht="12.75" customHeight="1">
      <c r="A41" s="41"/>
      <c r="B41" s="42" t="s">
        <v>206</v>
      </c>
      <c r="C41" s="41" t="s">
        <v>49</v>
      </c>
      <c r="D41" s="41">
        <v>0.01</v>
      </c>
      <c r="E41" s="43">
        <v>318</v>
      </c>
      <c r="F41" s="41">
        <f>E41*D41</f>
        <v>3.18</v>
      </c>
    </row>
    <row r="42" spans="1:6" ht="12.75" customHeight="1">
      <c r="A42" s="41"/>
      <c r="B42" s="42" t="s">
        <v>207</v>
      </c>
      <c r="C42" s="41" t="s">
        <v>49</v>
      </c>
      <c r="D42" s="41">
        <v>0.02</v>
      </c>
      <c r="E42" s="43">
        <v>73</v>
      </c>
      <c r="F42" s="41">
        <f>E42*D42</f>
        <v>1.46</v>
      </c>
    </row>
    <row r="43" spans="1:6" ht="12.75" customHeight="1">
      <c r="A43" s="41"/>
      <c r="B43" s="47" t="s">
        <v>192</v>
      </c>
      <c r="C43" s="48" t="s">
        <v>193</v>
      </c>
      <c r="D43" s="45">
        <v>8</v>
      </c>
      <c r="E43" s="46">
        <v>0.59</v>
      </c>
      <c r="F43" s="46">
        <f>E43*D43</f>
        <v>4.72</v>
      </c>
    </row>
    <row r="44" spans="1:6" ht="12.75" customHeight="1">
      <c r="A44" s="41" t="s">
        <v>194</v>
      </c>
      <c r="B44" s="42" t="s">
        <v>195</v>
      </c>
      <c r="C44" s="41" t="s">
        <v>8</v>
      </c>
      <c r="D44" s="41"/>
      <c r="E44" s="43"/>
      <c r="F44" s="43">
        <f>F45+F46+F47+F48</f>
        <v>9.986666666666668</v>
      </c>
    </row>
    <row r="45" spans="1:6" ht="12.75" customHeight="1">
      <c r="A45" s="41"/>
      <c r="B45" s="20" t="s">
        <v>176</v>
      </c>
      <c r="C45" s="3" t="s">
        <v>173</v>
      </c>
      <c r="D45" s="3">
        <v>540</v>
      </c>
      <c r="E45" s="5">
        <v>0.5</v>
      </c>
      <c r="F45" s="5">
        <f>E45*D45/60</f>
        <v>4.5</v>
      </c>
    </row>
    <row r="46" spans="1:6" ht="12.75" customHeight="1">
      <c r="A46" s="41"/>
      <c r="B46" s="49" t="s">
        <v>196</v>
      </c>
      <c r="C46" s="45" t="s">
        <v>197</v>
      </c>
      <c r="D46" s="45">
        <v>20</v>
      </c>
      <c r="E46" s="46">
        <v>1.23</v>
      </c>
      <c r="F46" s="46">
        <f>E46*D46/60</f>
        <v>0.41000000000000003</v>
      </c>
    </row>
    <row r="47" spans="1:6" ht="12.75" customHeight="1">
      <c r="A47" s="41"/>
      <c r="B47" s="50" t="s">
        <v>198</v>
      </c>
      <c r="C47" s="45" t="s">
        <v>197</v>
      </c>
      <c r="D47" s="45">
        <v>30</v>
      </c>
      <c r="E47" s="46">
        <v>7.42</v>
      </c>
      <c r="F47" s="46">
        <f>E47*D47/60</f>
        <v>3.71</v>
      </c>
    </row>
    <row r="48" spans="1:6" ht="12.75" customHeight="1">
      <c r="A48" s="41"/>
      <c r="B48" s="51" t="s">
        <v>199</v>
      </c>
      <c r="C48" s="41" t="s">
        <v>197</v>
      </c>
      <c r="D48" s="41">
        <v>20</v>
      </c>
      <c r="E48" s="43">
        <v>4.1</v>
      </c>
      <c r="F48" s="46">
        <f>E48*D48/60</f>
        <v>1.3666666666666667</v>
      </c>
    </row>
    <row r="49" spans="1:6" ht="12.75" customHeight="1">
      <c r="A49" s="45">
        <v>5</v>
      </c>
      <c r="B49" s="44" t="s">
        <v>25</v>
      </c>
      <c r="C49" s="45" t="s">
        <v>8</v>
      </c>
      <c r="D49" s="45"/>
      <c r="E49" s="74"/>
      <c r="F49" s="46">
        <f>F35*74.32%</f>
        <v>135.26239999999999</v>
      </c>
    </row>
    <row r="50" spans="1:6" ht="12.75" customHeight="1">
      <c r="A50" s="45">
        <v>6</v>
      </c>
      <c r="B50" s="44" t="s">
        <v>17</v>
      </c>
      <c r="C50" s="45" t="s">
        <v>8</v>
      </c>
      <c r="D50" s="45"/>
      <c r="E50" s="45"/>
      <c r="F50" s="46">
        <f>F49+F44+F38+F37+F35</f>
        <v>396.15306666666663</v>
      </c>
    </row>
    <row r="51" spans="1:6" ht="12.75" customHeight="1">
      <c r="A51" s="45">
        <v>7</v>
      </c>
      <c r="B51" s="44" t="s">
        <v>54</v>
      </c>
      <c r="C51" s="45" t="s">
        <v>8</v>
      </c>
      <c r="D51" s="45"/>
      <c r="E51" s="45"/>
      <c r="F51" s="46">
        <f>F50*25%</f>
        <v>99.03826666666666</v>
      </c>
    </row>
    <row r="52" spans="1:6" ht="12.75" customHeight="1">
      <c r="A52" s="52">
        <v>8</v>
      </c>
      <c r="B52" s="53" t="s">
        <v>200</v>
      </c>
      <c r="C52" s="52" t="s">
        <v>8</v>
      </c>
      <c r="D52" s="52"/>
      <c r="E52" s="52"/>
      <c r="F52" s="54">
        <f>F51+F50</f>
        <v>495.1913333333333</v>
      </c>
    </row>
    <row r="53" spans="1:6" ht="12.75" customHeight="1">
      <c r="A53" s="55">
        <v>9</v>
      </c>
      <c r="B53" s="56" t="s">
        <v>138</v>
      </c>
      <c r="C53" s="55" t="s">
        <v>8</v>
      </c>
      <c r="D53" s="55"/>
      <c r="E53" s="55"/>
      <c r="F53" s="57">
        <f>F52*18%</f>
        <v>89.13444</v>
      </c>
    </row>
    <row r="54" spans="1:6" ht="12.75" customHeight="1">
      <c r="A54" s="55">
        <v>10</v>
      </c>
      <c r="B54" s="58" t="s">
        <v>201</v>
      </c>
      <c r="C54" s="55" t="s">
        <v>8</v>
      </c>
      <c r="D54" s="55"/>
      <c r="E54" s="55"/>
      <c r="F54" s="59">
        <v>584.32</v>
      </c>
    </row>
    <row r="55" spans="1:6" ht="12.75" customHeight="1">
      <c r="A55" s="34"/>
      <c r="B55" s="34"/>
      <c r="C55" s="34"/>
      <c r="D55" s="34"/>
      <c r="E55" s="34"/>
      <c r="F55" s="34"/>
    </row>
    <row r="56" spans="1:6" ht="12.75" customHeight="1">
      <c r="A56" s="34"/>
      <c r="B56" s="34" t="s">
        <v>12</v>
      </c>
      <c r="C56" s="34"/>
      <c r="D56" s="34"/>
      <c r="E56" s="34" t="s">
        <v>13</v>
      </c>
      <c r="F56" s="34"/>
    </row>
    <row r="57" spans="1:6" ht="12.75" customHeight="1">
      <c r="A57" s="34"/>
      <c r="B57" s="34"/>
      <c r="C57" s="34"/>
      <c r="D57" s="34"/>
      <c r="E57" s="34"/>
      <c r="F57" s="34"/>
    </row>
    <row r="58" spans="1:6" ht="12.75" customHeight="1">
      <c r="A58" s="60"/>
      <c r="B58" s="60"/>
      <c r="C58" s="60"/>
      <c r="D58" s="60"/>
      <c r="E58" s="60"/>
      <c r="F58" s="60"/>
    </row>
    <row r="59" spans="1:6" ht="12.75" customHeight="1">
      <c r="A59" s="32"/>
      <c r="B59" s="60"/>
      <c r="C59" s="33"/>
      <c r="D59" s="33"/>
      <c r="E59" s="33"/>
      <c r="F59" s="33"/>
    </row>
    <row r="60" spans="1:6" ht="12.75" customHeight="1">
      <c r="A60" s="32"/>
      <c r="B60" s="60"/>
      <c r="C60" s="33"/>
      <c r="D60" s="33"/>
      <c r="E60" s="33"/>
      <c r="F60" s="33"/>
    </row>
    <row r="61" spans="1:6" ht="12.75" customHeight="1">
      <c r="A61" s="32"/>
      <c r="B61" s="60"/>
      <c r="C61" s="33"/>
      <c r="D61" s="33"/>
      <c r="E61" s="33"/>
      <c r="F61" s="33"/>
    </row>
    <row r="62" spans="1:6" ht="12.75" customHeight="1">
      <c r="A62" s="32"/>
      <c r="B62" s="60"/>
      <c r="C62" s="33"/>
      <c r="D62" s="33"/>
      <c r="E62" s="33"/>
      <c r="F62" s="33"/>
    </row>
    <row r="63" spans="1:6" ht="12.75" customHeight="1">
      <c r="A63" s="32"/>
      <c r="B63" s="76" t="s">
        <v>18</v>
      </c>
      <c r="C63" s="76"/>
      <c r="D63" s="76"/>
      <c r="E63" s="76"/>
      <c r="F63" s="34"/>
    </row>
    <row r="64" spans="1:6" ht="12.75" customHeight="1">
      <c r="A64" s="32"/>
      <c r="B64" s="34"/>
      <c r="C64" s="35"/>
      <c r="D64" s="35"/>
      <c r="E64" s="35"/>
      <c r="F64" s="35"/>
    </row>
    <row r="65" spans="1:6" ht="12.75" customHeight="1">
      <c r="A65" s="32"/>
      <c r="B65" s="77" t="s">
        <v>208</v>
      </c>
      <c r="C65" s="77"/>
      <c r="D65" s="77"/>
      <c r="E65" s="77"/>
      <c r="F65" s="34"/>
    </row>
    <row r="66" spans="1:6" ht="12.75" customHeight="1">
      <c r="A66" s="36" t="s">
        <v>0</v>
      </c>
      <c r="B66" s="36" t="s">
        <v>1</v>
      </c>
      <c r="C66" s="36" t="s">
        <v>2</v>
      </c>
      <c r="D66" s="36" t="s">
        <v>3</v>
      </c>
      <c r="E66" s="36" t="s">
        <v>4</v>
      </c>
      <c r="F66" s="36" t="s">
        <v>5</v>
      </c>
    </row>
    <row r="67" spans="1:6" ht="12.75" customHeight="1">
      <c r="A67" s="37"/>
      <c r="B67" s="37"/>
      <c r="C67" s="37"/>
      <c r="D67" s="37"/>
      <c r="E67" s="37" t="s">
        <v>6</v>
      </c>
      <c r="F67" s="37" t="s">
        <v>6</v>
      </c>
    </row>
    <row r="68" spans="1:6" ht="12.75" customHeight="1">
      <c r="A68" s="38" t="s">
        <v>14</v>
      </c>
      <c r="B68" s="39" t="s">
        <v>7</v>
      </c>
      <c r="C68" s="38"/>
      <c r="D68" s="38"/>
      <c r="E68" s="38"/>
      <c r="F68" s="40">
        <f>F69</f>
        <v>182</v>
      </c>
    </row>
    <row r="69" spans="1:6" ht="12.75" customHeight="1">
      <c r="A69" s="41"/>
      <c r="B69" s="4" t="s">
        <v>186</v>
      </c>
      <c r="C69" s="3" t="s">
        <v>9</v>
      </c>
      <c r="D69" s="13" t="s">
        <v>164</v>
      </c>
      <c r="E69" s="5">
        <v>45.5</v>
      </c>
      <c r="F69" s="5">
        <f>E69*240/60</f>
        <v>182</v>
      </c>
    </row>
    <row r="70" spans="1:6" ht="12.75" customHeight="1">
      <c r="A70" s="41" t="s">
        <v>15</v>
      </c>
      <c r="B70" s="42" t="s">
        <v>10</v>
      </c>
      <c r="C70" s="41" t="s">
        <v>8</v>
      </c>
      <c r="D70" s="43">
        <f>F68</f>
        <v>182</v>
      </c>
      <c r="E70" s="41"/>
      <c r="F70" s="43">
        <f>D70*26.2%</f>
        <v>47.684000000000005</v>
      </c>
    </row>
    <row r="71" spans="1:6" ht="12.75" customHeight="1">
      <c r="A71" s="41" t="s">
        <v>16</v>
      </c>
      <c r="B71" s="42" t="s">
        <v>19</v>
      </c>
      <c r="C71" s="41"/>
      <c r="D71" s="41"/>
      <c r="E71" s="41"/>
      <c r="F71" s="43">
        <v>29.09</v>
      </c>
    </row>
    <row r="72" spans="1:6" ht="12.75" customHeight="1">
      <c r="A72" s="41"/>
      <c r="B72" s="42" t="s">
        <v>209</v>
      </c>
      <c r="C72" s="41" t="s">
        <v>210</v>
      </c>
      <c r="D72" s="41">
        <v>0.1</v>
      </c>
      <c r="E72" s="41">
        <v>110</v>
      </c>
      <c r="F72" s="43">
        <f aca="true" t="shared" si="0" ref="F72:F78">E72*D72</f>
        <v>11</v>
      </c>
    </row>
    <row r="73" spans="1:6" ht="12.75" customHeight="1">
      <c r="A73" s="41"/>
      <c r="B73" s="42" t="s">
        <v>205</v>
      </c>
      <c r="C73" s="41" t="s">
        <v>49</v>
      </c>
      <c r="D73" s="41">
        <v>0.01</v>
      </c>
      <c r="E73" s="41">
        <v>66</v>
      </c>
      <c r="F73" s="43">
        <f t="shared" si="0"/>
        <v>0.66</v>
      </c>
    </row>
    <row r="74" spans="1:6" ht="12.75" customHeight="1">
      <c r="A74" s="41"/>
      <c r="B74" s="42" t="s">
        <v>211</v>
      </c>
      <c r="C74" s="41" t="s">
        <v>49</v>
      </c>
      <c r="D74" s="41">
        <v>0.003</v>
      </c>
      <c r="E74" s="41">
        <v>149</v>
      </c>
      <c r="F74" s="43">
        <f t="shared" si="0"/>
        <v>0.447</v>
      </c>
    </row>
    <row r="75" spans="1:6" ht="12.75" customHeight="1">
      <c r="A75" s="41"/>
      <c r="B75" s="42" t="s">
        <v>212</v>
      </c>
      <c r="C75" s="41" t="s">
        <v>49</v>
      </c>
      <c r="D75" s="41">
        <v>0.02</v>
      </c>
      <c r="E75" s="41">
        <v>146</v>
      </c>
      <c r="F75" s="43">
        <f t="shared" si="0"/>
        <v>2.92</v>
      </c>
    </row>
    <row r="76" spans="1:6" ht="12.75" customHeight="1">
      <c r="A76" s="41"/>
      <c r="B76" s="42" t="s">
        <v>213</v>
      </c>
      <c r="C76" s="41" t="s">
        <v>49</v>
      </c>
      <c r="D76" s="41">
        <v>0.04</v>
      </c>
      <c r="E76" s="41">
        <v>176</v>
      </c>
      <c r="F76" s="43">
        <f t="shared" si="0"/>
        <v>7.04</v>
      </c>
    </row>
    <row r="77" spans="1:6" ht="12.75" customHeight="1">
      <c r="A77" s="41"/>
      <c r="B77" s="42" t="s">
        <v>214</v>
      </c>
      <c r="C77" s="41" t="s">
        <v>49</v>
      </c>
      <c r="D77" s="41">
        <v>0.001</v>
      </c>
      <c r="E77" s="41">
        <v>2295</v>
      </c>
      <c r="F77" s="43">
        <f t="shared" si="0"/>
        <v>2.295</v>
      </c>
    </row>
    <row r="78" spans="1:6" ht="12.75" customHeight="1">
      <c r="A78" s="41"/>
      <c r="B78" s="47" t="s">
        <v>192</v>
      </c>
      <c r="C78" s="48" t="s">
        <v>193</v>
      </c>
      <c r="D78" s="45">
        <v>8</v>
      </c>
      <c r="E78" s="46">
        <v>0.59</v>
      </c>
      <c r="F78" s="46">
        <f t="shared" si="0"/>
        <v>4.72</v>
      </c>
    </row>
    <row r="79" spans="1:6" ht="12.75" customHeight="1">
      <c r="A79" s="41" t="s">
        <v>194</v>
      </c>
      <c r="B79" s="42" t="s">
        <v>195</v>
      </c>
      <c r="C79" s="41" t="s">
        <v>8</v>
      </c>
      <c r="D79" s="41"/>
      <c r="E79" s="41"/>
      <c r="F79" s="43">
        <f>F80+F81+F82+F83</f>
        <v>9.986666666666668</v>
      </c>
    </row>
    <row r="80" spans="1:6" ht="12.75" customHeight="1">
      <c r="A80" s="41"/>
      <c r="B80" s="20" t="s">
        <v>176</v>
      </c>
      <c r="C80" s="3" t="s">
        <v>173</v>
      </c>
      <c r="D80" s="3">
        <v>540</v>
      </c>
      <c r="E80" s="5">
        <v>0.5</v>
      </c>
      <c r="F80" s="5">
        <f>E80*D80/60</f>
        <v>4.5</v>
      </c>
    </row>
    <row r="81" spans="1:6" ht="12.75" customHeight="1">
      <c r="A81" s="41"/>
      <c r="B81" s="49" t="s">
        <v>196</v>
      </c>
      <c r="C81" s="45" t="s">
        <v>197</v>
      </c>
      <c r="D81" s="45">
        <v>20</v>
      </c>
      <c r="E81" s="46">
        <v>1.23</v>
      </c>
      <c r="F81" s="46">
        <f>E81*D81/60</f>
        <v>0.41000000000000003</v>
      </c>
    </row>
    <row r="82" spans="1:6" ht="12.75" customHeight="1">
      <c r="A82" s="41"/>
      <c r="B82" s="50" t="s">
        <v>198</v>
      </c>
      <c r="C82" s="45" t="s">
        <v>197</v>
      </c>
      <c r="D82" s="45">
        <v>30</v>
      </c>
      <c r="E82" s="46">
        <v>7.42</v>
      </c>
      <c r="F82" s="46">
        <f>E82*D82/60</f>
        <v>3.71</v>
      </c>
    </row>
    <row r="83" spans="1:6" ht="12.75" customHeight="1">
      <c r="A83" s="41"/>
      <c r="B83" s="51" t="s">
        <v>199</v>
      </c>
      <c r="C83" s="41" t="s">
        <v>197</v>
      </c>
      <c r="D83" s="41">
        <v>20</v>
      </c>
      <c r="E83" s="41">
        <v>4.1</v>
      </c>
      <c r="F83" s="46">
        <f>E83*D83/60</f>
        <v>1.3666666666666667</v>
      </c>
    </row>
    <row r="84" spans="1:6" ht="12.75" customHeight="1">
      <c r="A84" s="45">
        <v>5</v>
      </c>
      <c r="B84" s="44" t="s">
        <v>25</v>
      </c>
      <c r="C84" s="45" t="s">
        <v>8</v>
      </c>
      <c r="D84" s="45"/>
      <c r="E84" s="45"/>
      <c r="F84" s="46">
        <f>F68*74.32%</f>
        <v>135.26239999999999</v>
      </c>
    </row>
    <row r="85" spans="1:6" ht="12.75" customHeight="1">
      <c r="A85" s="45">
        <v>6</v>
      </c>
      <c r="B85" s="44" t="s">
        <v>17</v>
      </c>
      <c r="C85" s="45" t="s">
        <v>8</v>
      </c>
      <c r="D85" s="45"/>
      <c r="E85" s="45"/>
      <c r="F85" s="46">
        <f>F84+F79+F71+F70+F68</f>
        <v>404.02306666666664</v>
      </c>
    </row>
    <row r="86" spans="1:6" ht="12.75" customHeight="1">
      <c r="A86" s="45">
        <v>7</v>
      </c>
      <c r="B86" s="44" t="s">
        <v>54</v>
      </c>
      <c r="C86" s="45" t="s">
        <v>8</v>
      </c>
      <c r="D86" s="45"/>
      <c r="E86" s="45"/>
      <c r="F86" s="46">
        <f>F85*25%</f>
        <v>101.00576666666666</v>
      </c>
    </row>
    <row r="87" spans="1:6" ht="12.75" customHeight="1">
      <c r="A87" s="52">
        <v>8</v>
      </c>
      <c r="B87" s="53" t="s">
        <v>200</v>
      </c>
      <c r="C87" s="52" t="s">
        <v>8</v>
      </c>
      <c r="D87" s="52"/>
      <c r="E87" s="52"/>
      <c r="F87" s="54">
        <f>F86+F85</f>
        <v>505.0288333333333</v>
      </c>
    </row>
    <row r="88" spans="1:6" ht="12.75" customHeight="1">
      <c r="A88" s="55">
        <v>9</v>
      </c>
      <c r="B88" s="56" t="s">
        <v>138</v>
      </c>
      <c r="C88" s="55" t="s">
        <v>8</v>
      </c>
      <c r="D88" s="55"/>
      <c r="E88" s="55"/>
      <c r="F88" s="57">
        <f>F87*18%</f>
        <v>90.90518999999999</v>
      </c>
    </row>
    <row r="89" spans="1:6" ht="12.75" customHeight="1">
      <c r="A89" s="55">
        <v>10</v>
      </c>
      <c r="B89" s="58" t="s">
        <v>201</v>
      </c>
      <c r="C89" s="55" t="s">
        <v>8</v>
      </c>
      <c r="D89" s="55"/>
      <c r="E89" s="55"/>
      <c r="F89" s="59">
        <v>595.94</v>
      </c>
    </row>
    <row r="90" spans="1:6" ht="12.75" customHeight="1">
      <c r="A90" s="61"/>
      <c r="B90" s="62"/>
      <c r="C90" s="61"/>
      <c r="D90" s="61"/>
      <c r="E90" s="61"/>
      <c r="F90" s="63"/>
    </row>
    <row r="91" spans="1:6" ht="12.75" customHeight="1">
      <c r="A91" s="60"/>
      <c r="B91" s="34" t="s">
        <v>12</v>
      </c>
      <c r="C91" s="34"/>
      <c r="D91" s="34"/>
      <c r="E91" s="34" t="s">
        <v>13</v>
      </c>
      <c r="F91" s="60"/>
    </row>
    <row r="92" spans="1:6" ht="12.75" customHeight="1">
      <c r="A92" s="60"/>
      <c r="B92" s="60"/>
      <c r="C92" s="60"/>
      <c r="D92" s="60"/>
      <c r="E92" s="60"/>
      <c r="F92" s="60"/>
    </row>
    <row r="93" spans="1:6" ht="12.75" customHeight="1">
      <c r="A93" s="60"/>
      <c r="B93" s="60"/>
      <c r="C93" s="60"/>
      <c r="D93" s="60"/>
      <c r="E93" s="60"/>
      <c r="F93" s="60"/>
    </row>
    <row r="94" spans="1:6" ht="12.75" customHeight="1">
      <c r="A94" s="60"/>
      <c r="B94" s="76" t="s">
        <v>18</v>
      </c>
      <c r="C94" s="76"/>
      <c r="D94" s="76"/>
      <c r="E94" s="76"/>
      <c r="F94" s="60"/>
    </row>
    <row r="95" spans="1:6" ht="12.75" customHeight="1">
      <c r="A95" s="60"/>
      <c r="B95" s="60"/>
      <c r="C95" s="60"/>
      <c r="D95" s="60"/>
      <c r="E95" s="60"/>
      <c r="F95" s="60"/>
    </row>
    <row r="96" spans="1:6" ht="12.75" customHeight="1">
      <c r="A96" s="60"/>
      <c r="B96" s="77" t="s">
        <v>215</v>
      </c>
      <c r="C96" s="77"/>
      <c r="D96" s="77"/>
      <c r="E96" s="77"/>
      <c r="F96" s="35"/>
    </row>
    <row r="97" spans="1:6" ht="12.75" customHeight="1">
      <c r="A97" s="36" t="s">
        <v>0</v>
      </c>
      <c r="B97" s="36" t="s">
        <v>1</v>
      </c>
      <c r="C97" s="36" t="s">
        <v>2</v>
      </c>
      <c r="D97" s="36" t="s">
        <v>3</v>
      </c>
      <c r="E97" s="36" t="s">
        <v>4</v>
      </c>
      <c r="F97" s="36" t="s">
        <v>5</v>
      </c>
    </row>
    <row r="98" spans="1:6" ht="12.75" customHeight="1">
      <c r="A98" s="37"/>
      <c r="B98" s="37"/>
      <c r="C98" s="37"/>
      <c r="D98" s="37"/>
      <c r="E98" s="37" t="s">
        <v>6</v>
      </c>
      <c r="F98" s="37" t="s">
        <v>6</v>
      </c>
    </row>
    <row r="99" spans="1:6" ht="12.75" customHeight="1">
      <c r="A99" s="41" t="s">
        <v>14</v>
      </c>
      <c r="B99" s="39" t="s">
        <v>7</v>
      </c>
      <c r="C99" s="38"/>
      <c r="D99" s="38"/>
      <c r="E99" s="38"/>
      <c r="F99" s="40">
        <f>F100</f>
        <v>68.25</v>
      </c>
    </row>
    <row r="100" spans="1:6" ht="12.75" customHeight="1">
      <c r="A100" s="41"/>
      <c r="B100" s="4" t="s">
        <v>186</v>
      </c>
      <c r="C100" s="3" t="s">
        <v>9</v>
      </c>
      <c r="D100" s="13" t="s">
        <v>216</v>
      </c>
      <c r="E100" s="5">
        <v>45.5</v>
      </c>
      <c r="F100" s="5">
        <f>E100*90/60</f>
        <v>68.25</v>
      </c>
    </row>
    <row r="101" spans="1:6" ht="12.75" customHeight="1">
      <c r="A101" s="41" t="s">
        <v>15</v>
      </c>
      <c r="B101" s="42" t="s">
        <v>10</v>
      </c>
      <c r="C101" s="41" t="s">
        <v>8</v>
      </c>
      <c r="D101" s="43">
        <f>F99</f>
        <v>68.25</v>
      </c>
      <c r="E101" s="43"/>
      <c r="F101" s="43">
        <f>D101*26.2%</f>
        <v>17.8815</v>
      </c>
    </row>
    <row r="102" spans="1:6" ht="12.75" customHeight="1">
      <c r="A102" s="64" t="s">
        <v>16</v>
      </c>
      <c r="B102" s="42" t="s">
        <v>19</v>
      </c>
      <c r="C102" s="41"/>
      <c r="D102" s="41"/>
      <c r="E102" s="43"/>
      <c r="F102" s="43">
        <f>F103+F104+F105+F106+F107</f>
        <v>70.21600000000001</v>
      </c>
    </row>
    <row r="103" spans="1:6" ht="12.75" customHeight="1">
      <c r="A103" s="64"/>
      <c r="B103" s="42" t="s">
        <v>217</v>
      </c>
      <c r="C103" s="41" t="s">
        <v>204</v>
      </c>
      <c r="D103" s="41">
        <v>0.1</v>
      </c>
      <c r="E103" s="43">
        <v>164</v>
      </c>
      <c r="F103" s="43">
        <f>E103*D103</f>
        <v>16.400000000000002</v>
      </c>
    </row>
    <row r="104" spans="1:6" ht="12.75" customHeight="1">
      <c r="A104" s="64"/>
      <c r="B104" s="42" t="s">
        <v>218</v>
      </c>
      <c r="C104" s="41" t="s">
        <v>49</v>
      </c>
      <c r="D104" s="41">
        <v>0.008</v>
      </c>
      <c r="E104" s="43">
        <v>4000</v>
      </c>
      <c r="F104" s="43">
        <f>E104*D104</f>
        <v>32</v>
      </c>
    </row>
    <row r="105" spans="1:6" ht="12.75" customHeight="1">
      <c r="A105" s="64"/>
      <c r="B105" s="42" t="s">
        <v>219</v>
      </c>
      <c r="C105" s="41" t="s">
        <v>49</v>
      </c>
      <c r="D105" s="41">
        <v>0.0001</v>
      </c>
      <c r="E105" s="43">
        <v>12560</v>
      </c>
      <c r="F105" s="43">
        <f>E105*D105</f>
        <v>1.256</v>
      </c>
    </row>
    <row r="106" spans="1:6" ht="12.75" customHeight="1">
      <c r="A106" s="64"/>
      <c r="B106" s="42" t="s">
        <v>220</v>
      </c>
      <c r="C106" s="41" t="s">
        <v>49</v>
      </c>
      <c r="D106" s="41">
        <v>0.02</v>
      </c>
      <c r="E106" s="43">
        <v>792</v>
      </c>
      <c r="F106" s="43">
        <f>E106*D106</f>
        <v>15.84</v>
      </c>
    </row>
    <row r="107" spans="1:6" ht="12.75" customHeight="1">
      <c r="A107" s="64"/>
      <c r="B107" s="47" t="s">
        <v>192</v>
      </c>
      <c r="C107" s="48" t="s">
        <v>193</v>
      </c>
      <c r="D107" s="45">
        <v>8</v>
      </c>
      <c r="E107" s="46">
        <v>0.59</v>
      </c>
      <c r="F107" s="46">
        <f>E107*D107</f>
        <v>4.72</v>
      </c>
    </row>
    <row r="108" spans="1:6" ht="12.75" customHeight="1">
      <c r="A108" s="64" t="s">
        <v>194</v>
      </c>
      <c r="B108" s="42" t="s">
        <v>195</v>
      </c>
      <c r="C108" s="41" t="s">
        <v>8</v>
      </c>
      <c r="D108" s="41"/>
      <c r="E108" s="43"/>
      <c r="F108" s="43">
        <f>F109+F110+F111</f>
        <v>5.486666666666666</v>
      </c>
    </row>
    <row r="109" spans="1:6" ht="12.75" customHeight="1">
      <c r="A109" s="64"/>
      <c r="B109" s="49" t="s">
        <v>196</v>
      </c>
      <c r="C109" s="45" t="s">
        <v>197</v>
      </c>
      <c r="D109" s="45">
        <v>20</v>
      </c>
      <c r="E109" s="46">
        <v>1.23</v>
      </c>
      <c r="F109" s="46">
        <f>E109*D109/60</f>
        <v>0.41000000000000003</v>
      </c>
    </row>
    <row r="110" spans="1:6" ht="12.75" customHeight="1">
      <c r="A110" s="64"/>
      <c r="B110" s="50" t="s">
        <v>198</v>
      </c>
      <c r="C110" s="45" t="s">
        <v>197</v>
      </c>
      <c r="D110" s="45">
        <v>30</v>
      </c>
      <c r="E110" s="46">
        <v>7.42</v>
      </c>
      <c r="F110" s="46">
        <f>E110*D110/60</f>
        <v>3.71</v>
      </c>
    </row>
    <row r="111" spans="1:6" ht="12.75" customHeight="1">
      <c r="A111" s="64"/>
      <c r="B111" s="51" t="s">
        <v>199</v>
      </c>
      <c r="C111" s="41" t="s">
        <v>197</v>
      </c>
      <c r="D111" s="41">
        <v>20</v>
      </c>
      <c r="E111" s="43">
        <v>4.1</v>
      </c>
      <c r="F111" s="46">
        <f>E111*D111/60</f>
        <v>1.3666666666666667</v>
      </c>
    </row>
    <row r="112" spans="1:6" ht="12.75" customHeight="1">
      <c r="A112" s="45">
        <v>5</v>
      </c>
      <c r="B112" s="44" t="s">
        <v>25</v>
      </c>
      <c r="C112" s="45" t="s">
        <v>8</v>
      </c>
      <c r="D112" s="45"/>
      <c r="E112" s="45"/>
      <c r="F112" s="46">
        <f>F99*74.32%</f>
        <v>50.7234</v>
      </c>
    </row>
    <row r="113" spans="1:6" ht="12.75" customHeight="1">
      <c r="A113" s="45">
        <v>6</v>
      </c>
      <c r="B113" s="44" t="s">
        <v>17</v>
      </c>
      <c r="C113" s="45" t="s">
        <v>8</v>
      </c>
      <c r="D113" s="45"/>
      <c r="E113" s="45"/>
      <c r="F113" s="46">
        <f>F112+F108+F102+F101+F99</f>
        <v>212.55756666666667</v>
      </c>
    </row>
    <row r="114" spans="1:6" ht="12.75" customHeight="1">
      <c r="A114" s="45">
        <v>7</v>
      </c>
      <c r="B114" s="44" t="s">
        <v>54</v>
      </c>
      <c r="C114" s="45" t="s">
        <v>8</v>
      </c>
      <c r="D114" s="45"/>
      <c r="E114" s="45"/>
      <c r="F114" s="46">
        <f>F113*25%</f>
        <v>53.13939166666667</v>
      </c>
    </row>
    <row r="115" spans="1:6" ht="12.75" customHeight="1">
      <c r="A115" s="52">
        <v>8</v>
      </c>
      <c r="B115" s="53" t="s">
        <v>200</v>
      </c>
      <c r="C115" s="52" t="s">
        <v>8</v>
      </c>
      <c r="D115" s="52"/>
      <c r="E115" s="52"/>
      <c r="F115" s="54">
        <f>F114+F113</f>
        <v>265.6969583333333</v>
      </c>
    </row>
    <row r="116" spans="1:6" ht="12.75" customHeight="1">
      <c r="A116" s="55">
        <v>9</v>
      </c>
      <c r="B116" s="56" t="s">
        <v>138</v>
      </c>
      <c r="C116" s="55" t="s">
        <v>8</v>
      </c>
      <c r="D116" s="55"/>
      <c r="E116" s="55"/>
      <c r="F116" s="57">
        <f>F115*18%</f>
        <v>47.8254525</v>
      </c>
    </row>
    <row r="117" spans="1:6" ht="12.75" customHeight="1">
      <c r="A117" s="55">
        <v>10</v>
      </c>
      <c r="B117" s="58" t="s">
        <v>201</v>
      </c>
      <c r="C117" s="55" t="s">
        <v>8</v>
      </c>
      <c r="D117" s="55"/>
      <c r="E117" s="55"/>
      <c r="F117" s="59">
        <v>313.53</v>
      </c>
    </row>
    <row r="118" spans="1:6" ht="12.75" customHeight="1">
      <c r="A118" s="60"/>
      <c r="B118" s="34"/>
      <c r="C118" s="34"/>
      <c r="D118" s="34"/>
      <c r="E118" s="34"/>
      <c r="F118" s="34"/>
    </row>
    <row r="119" spans="1:6" ht="12.75" customHeight="1">
      <c r="A119" s="60"/>
      <c r="B119" s="34" t="s">
        <v>12</v>
      </c>
      <c r="C119" s="34"/>
      <c r="D119" s="34"/>
      <c r="E119" s="34" t="s">
        <v>13</v>
      </c>
      <c r="F119" s="34"/>
    </row>
    <row r="120" spans="1:6" ht="12.75" customHeight="1">
      <c r="A120" s="60"/>
      <c r="B120" s="34"/>
      <c r="C120" s="34"/>
      <c r="D120" s="34"/>
      <c r="E120" s="34"/>
      <c r="F120" s="34"/>
    </row>
    <row r="121" spans="1:6" ht="12.75" customHeight="1">
      <c r="A121" s="60"/>
      <c r="B121" s="34"/>
      <c r="C121" s="34"/>
      <c r="D121" s="34"/>
      <c r="E121" s="34"/>
      <c r="F121" s="34"/>
    </row>
    <row r="122" spans="1:6" ht="12.75" customHeight="1">
      <c r="A122" s="60"/>
      <c r="B122" s="34"/>
      <c r="C122" s="34"/>
      <c r="D122" s="34"/>
      <c r="E122" s="34"/>
      <c r="F122" s="34"/>
    </row>
    <row r="123" spans="1:6" ht="12.75" customHeight="1">
      <c r="A123" s="60"/>
      <c r="B123" s="34"/>
      <c r="C123" s="34"/>
      <c r="D123" s="34"/>
      <c r="E123" s="34"/>
      <c r="F123" s="34"/>
    </row>
    <row r="124" spans="1:6" ht="12.75" customHeight="1">
      <c r="A124" s="60"/>
      <c r="B124" s="34"/>
      <c r="C124" s="34"/>
      <c r="D124" s="34"/>
      <c r="E124" s="34"/>
      <c r="F124" s="34"/>
    </row>
    <row r="125" spans="1:6" ht="12.75" customHeight="1">
      <c r="A125" s="60"/>
      <c r="B125" s="76" t="s">
        <v>18</v>
      </c>
      <c r="C125" s="76"/>
      <c r="D125" s="76"/>
      <c r="E125" s="76"/>
      <c r="F125" s="34"/>
    </row>
    <row r="126" spans="1:6" ht="12.75" customHeight="1">
      <c r="A126" s="60"/>
      <c r="B126" s="34"/>
      <c r="C126" s="34"/>
      <c r="D126" s="34"/>
      <c r="E126" s="34"/>
      <c r="F126" s="34"/>
    </row>
    <row r="127" spans="1:6" ht="12.75" customHeight="1">
      <c r="A127" s="60"/>
      <c r="B127" s="77" t="s">
        <v>221</v>
      </c>
      <c r="C127" s="77"/>
      <c r="D127" s="77"/>
      <c r="E127" s="77"/>
      <c r="F127" s="35"/>
    </row>
    <row r="128" spans="1:6" ht="12.75" customHeight="1">
      <c r="A128" s="36" t="s">
        <v>0</v>
      </c>
      <c r="B128" s="36" t="s">
        <v>1</v>
      </c>
      <c r="C128" s="36" t="s">
        <v>2</v>
      </c>
      <c r="D128" s="36" t="s">
        <v>3</v>
      </c>
      <c r="E128" s="36" t="s">
        <v>4</v>
      </c>
      <c r="F128" s="36" t="s">
        <v>5</v>
      </c>
    </row>
    <row r="129" spans="1:6" ht="12.75" customHeight="1">
      <c r="A129" s="37"/>
      <c r="B129" s="37"/>
      <c r="C129" s="37"/>
      <c r="D129" s="37"/>
      <c r="E129" s="37" t="s">
        <v>6</v>
      </c>
      <c r="F129" s="37" t="s">
        <v>6</v>
      </c>
    </row>
    <row r="130" spans="1:6" ht="12.75" customHeight="1">
      <c r="A130" s="41" t="s">
        <v>14</v>
      </c>
      <c r="B130" s="39" t="s">
        <v>7</v>
      </c>
      <c r="C130" s="38"/>
      <c r="D130" s="38"/>
      <c r="E130" s="38"/>
      <c r="F130" s="40">
        <f>F131</f>
        <v>91</v>
      </c>
    </row>
    <row r="131" spans="1:6" ht="12.75" customHeight="1">
      <c r="A131" s="41"/>
      <c r="B131" s="4" t="s">
        <v>186</v>
      </c>
      <c r="C131" s="3" t="s">
        <v>9</v>
      </c>
      <c r="D131" s="13" t="s">
        <v>222</v>
      </c>
      <c r="E131" s="5">
        <v>45.5</v>
      </c>
      <c r="F131" s="5">
        <f>E131*120/60</f>
        <v>91</v>
      </c>
    </row>
    <row r="132" spans="1:6" ht="12.75" customHeight="1">
      <c r="A132" s="41" t="s">
        <v>15</v>
      </c>
      <c r="B132" s="42" t="s">
        <v>10</v>
      </c>
      <c r="C132" s="41" t="s">
        <v>8</v>
      </c>
      <c r="D132" s="43">
        <f>F130</f>
        <v>91</v>
      </c>
      <c r="E132" s="43"/>
      <c r="F132" s="43">
        <f>D132*26.2%</f>
        <v>23.842000000000002</v>
      </c>
    </row>
    <row r="133" spans="1:6" ht="12.75" customHeight="1">
      <c r="A133" s="41" t="s">
        <v>16</v>
      </c>
      <c r="B133" s="42" t="s">
        <v>19</v>
      </c>
      <c r="C133" s="41"/>
      <c r="D133" s="41"/>
      <c r="E133" s="43"/>
      <c r="F133" s="43">
        <v>203.91</v>
      </c>
    </row>
    <row r="134" spans="1:6" ht="12.75" customHeight="1">
      <c r="A134" s="41"/>
      <c r="B134" s="44" t="s">
        <v>191</v>
      </c>
      <c r="C134" s="45" t="s">
        <v>48</v>
      </c>
      <c r="D134" s="45">
        <v>0.25</v>
      </c>
      <c r="E134" s="46">
        <v>220</v>
      </c>
      <c r="F134" s="46">
        <f>E134*D134</f>
        <v>55</v>
      </c>
    </row>
    <row r="135" spans="1:6" ht="12.75" customHeight="1">
      <c r="A135" s="41"/>
      <c r="B135" s="42" t="s">
        <v>223</v>
      </c>
      <c r="C135" s="41" t="s">
        <v>49</v>
      </c>
      <c r="D135" s="41">
        <v>2E-05</v>
      </c>
      <c r="E135" s="43">
        <v>22651.2</v>
      </c>
      <c r="F135" s="46">
        <f aca="true" t="shared" si="1" ref="F135:F145">E135*D135</f>
        <v>0.45302400000000004</v>
      </c>
    </row>
    <row r="136" spans="1:6" ht="12.75" customHeight="1">
      <c r="A136" s="41"/>
      <c r="B136" s="42" t="s">
        <v>224</v>
      </c>
      <c r="C136" s="41" t="s">
        <v>49</v>
      </c>
      <c r="D136" s="41">
        <v>0.4</v>
      </c>
      <c r="E136" s="43">
        <v>68</v>
      </c>
      <c r="F136" s="46">
        <f t="shared" si="1"/>
        <v>27.200000000000003</v>
      </c>
    </row>
    <row r="137" spans="1:6" ht="12.75" customHeight="1">
      <c r="A137" s="41"/>
      <c r="B137" s="42" t="s">
        <v>225</v>
      </c>
      <c r="C137" s="41" t="s">
        <v>49</v>
      </c>
      <c r="D137" s="41">
        <v>0.001</v>
      </c>
      <c r="E137" s="43">
        <v>2270</v>
      </c>
      <c r="F137" s="46">
        <f t="shared" si="1"/>
        <v>2.27</v>
      </c>
    </row>
    <row r="138" spans="1:6" ht="12.75" customHeight="1">
      <c r="A138" s="41"/>
      <c r="B138" s="42" t="s">
        <v>220</v>
      </c>
      <c r="C138" s="41" t="s">
        <v>49</v>
      </c>
      <c r="D138" s="41">
        <v>0.1</v>
      </c>
      <c r="E138" s="43">
        <v>792</v>
      </c>
      <c r="F138" s="46">
        <f t="shared" si="1"/>
        <v>79.2</v>
      </c>
    </row>
    <row r="139" spans="1:6" ht="12.75" customHeight="1">
      <c r="A139" s="41"/>
      <c r="B139" s="42" t="s">
        <v>226</v>
      </c>
      <c r="C139" s="41" t="s">
        <v>49</v>
      </c>
      <c r="D139" s="41">
        <v>0.047</v>
      </c>
      <c r="E139" s="43">
        <v>171</v>
      </c>
      <c r="F139" s="46">
        <f t="shared" si="1"/>
        <v>8.037</v>
      </c>
    </row>
    <row r="140" spans="1:6" ht="12.75" customHeight="1">
      <c r="A140" s="41"/>
      <c r="B140" s="42" t="s">
        <v>227</v>
      </c>
      <c r="C140" s="41" t="s">
        <v>49</v>
      </c>
      <c r="D140" s="41">
        <v>0.0006</v>
      </c>
      <c r="E140" s="43">
        <v>304</v>
      </c>
      <c r="F140" s="46">
        <f t="shared" si="1"/>
        <v>0.18239999999999998</v>
      </c>
    </row>
    <row r="141" spans="1:6" ht="12.75" customHeight="1">
      <c r="A141" s="41"/>
      <c r="B141" s="42" t="s">
        <v>205</v>
      </c>
      <c r="C141" s="41" t="s">
        <v>49</v>
      </c>
      <c r="D141" s="41">
        <v>0.01</v>
      </c>
      <c r="E141" s="43">
        <v>56</v>
      </c>
      <c r="F141" s="46">
        <f t="shared" si="1"/>
        <v>0.56</v>
      </c>
    </row>
    <row r="142" spans="1:6" ht="12.75" customHeight="1">
      <c r="A142" s="41"/>
      <c r="B142" s="42" t="s">
        <v>228</v>
      </c>
      <c r="C142" s="41" t="s">
        <v>49</v>
      </c>
      <c r="D142" s="41">
        <v>0.01</v>
      </c>
      <c r="E142" s="43">
        <v>176</v>
      </c>
      <c r="F142" s="46">
        <f t="shared" si="1"/>
        <v>1.76</v>
      </c>
    </row>
    <row r="143" spans="1:6" ht="12.75" customHeight="1">
      <c r="A143" s="41"/>
      <c r="B143" s="42" t="s">
        <v>229</v>
      </c>
      <c r="C143" s="41" t="s">
        <v>193</v>
      </c>
      <c r="D143" s="41">
        <v>0.1</v>
      </c>
      <c r="E143" s="43">
        <v>230</v>
      </c>
      <c r="F143" s="46">
        <f t="shared" si="1"/>
        <v>23</v>
      </c>
    </row>
    <row r="144" spans="1:6" ht="12.75" customHeight="1">
      <c r="A144" s="41"/>
      <c r="B144" s="42" t="s">
        <v>230</v>
      </c>
      <c r="C144" s="41" t="s">
        <v>49</v>
      </c>
      <c r="D144" s="41">
        <v>0.001</v>
      </c>
      <c r="E144" s="43">
        <v>1325</v>
      </c>
      <c r="F144" s="46">
        <f t="shared" si="1"/>
        <v>1.325</v>
      </c>
    </row>
    <row r="145" spans="1:6" ht="12.75" customHeight="1">
      <c r="A145" s="41"/>
      <c r="B145" s="42" t="s">
        <v>231</v>
      </c>
      <c r="C145" s="41" t="s">
        <v>49</v>
      </c>
      <c r="D145" s="41">
        <v>0.0005</v>
      </c>
      <c r="E145" s="43">
        <v>400.5</v>
      </c>
      <c r="F145" s="46">
        <f t="shared" si="1"/>
        <v>0.20025</v>
      </c>
    </row>
    <row r="146" spans="1:6" ht="12.75" customHeight="1">
      <c r="A146" s="41"/>
      <c r="B146" s="47" t="s">
        <v>192</v>
      </c>
      <c r="C146" s="48" t="s">
        <v>193</v>
      </c>
      <c r="D146" s="45">
        <v>8</v>
      </c>
      <c r="E146" s="46">
        <v>0.59</v>
      </c>
      <c r="F146" s="46">
        <f>E146*D146</f>
        <v>4.72</v>
      </c>
    </row>
    <row r="147" spans="1:6" ht="12.75" customHeight="1">
      <c r="A147" s="41" t="s">
        <v>194</v>
      </c>
      <c r="B147" s="42" t="s">
        <v>195</v>
      </c>
      <c r="C147" s="41" t="s">
        <v>8</v>
      </c>
      <c r="D147" s="41"/>
      <c r="E147" s="43"/>
      <c r="F147" s="43">
        <f>F148+F149+F150+F151+F152+F153</f>
        <v>5.403499999999999</v>
      </c>
    </row>
    <row r="148" spans="1:6" ht="12.75" customHeight="1">
      <c r="A148" s="41"/>
      <c r="B148" s="20" t="s">
        <v>174</v>
      </c>
      <c r="C148" s="3" t="s">
        <v>173</v>
      </c>
      <c r="D148" s="3">
        <v>30</v>
      </c>
      <c r="E148" s="5">
        <v>0.68</v>
      </c>
      <c r="F148" s="5">
        <f>E148*D148/60</f>
        <v>0.34</v>
      </c>
    </row>
    <row r="149" spans="1:6" ht="12.75" customHeight="1">
      <c r="A149" s="41"/>
      <c r="B149" s="49" t="s">
        <v>232</v>
      </c>
      <c r="C149" s="45" t="s">
        <v>197</v>
      </c>
      <c r="D149" s="45">
        <v>60</v>
      </c>
      <c r="E149" s="46">
        <v>2.02</v>
      </c>
      <c r="F149" s="46">
        <f>E149*60/60</f>
        <v>2.02</v>
      </c>
    </row>
    <row r="150" spans="1:6" ht="12.75" customHeight="1">
      <c r="A150" s="41"/>
      <c r="B150" s="20" t="s">
        <v>176</v>
      </c>
      <c r="C150" s="3" t="s">
        <v>173</v>
      </c>
      <c r="D150" s="3">
        <v>120</v>
      </c>
      <c r="E150" s="5">
        <v>0.5</v>
      </c>
      <c r="F150" s="5">
        <f>E150*D150/60</f>
        <v>1</v>
      </c>
    </row>
    <row r="151" spans="1:6" ht="12.75" customHeight="1">
      <c r="A151" s="41"/>
      <c r="B151" s="49" t="s">
        <v>196</v>
      </c>
      <c r="C151" s="45" t="s">
        <v>197</v>
      </c>
      <c r="D151" s="45">
        <v>30</v>
      </c>
      <c r="E151" s="46">
        <v>1.23</v>
      </c>
      <c r="F151" s="46">
        <f>E151*D151/60</f>
        <v>0.615</v>
      </c>
    </row>
    <row r="152" spans="1:6" ht="12.75" customHeight="1">
      <c r="A152" s="41"/>
      <c r="B152" s="50" t="s">
        <v>198</v>
      </c>
      <c r="C152" s="45" t="s">
        <v>197</v>
      </c>
      <c r="D152" s="45">
        <v>0.5</v>
      </c>
      <c r="E152" s="46">
        <v>7.42</v>
      </c>
      <c r="F152" s="46">
        <f>E152*D152/60</f>
        <v>0.06183333333333333</v>
      </c>
    </row>
    <row r="153" spans="1:6" ht="12.75" customHeight="1">
      <c r="A153" s="41"/>
      <c r="B153" s="51" t="s">
        <v>199</v>
      </c>
      <c r="C153" s="41" t="s">
        <v>197</v>
      </c>
      <c r="D153" s="41">
        <v>20</v>
      </c>
      <c r="E153" s="43">
        <v>4.1</v>
      </c>
      <c r="F153" s="46">
        <f>E153*D153/60</f>
        <v>1.3666666666666667</v>
      </c>
    </row>
    <row r="154" spans="1:6" ht="12.75" customHeight="1">
      <c r="A154" s="45">
        <v>5</v>
      </c>
      <c r="B154" s="44" t="s">
        <v>25</v>
      </c>
      <c r="C154" s="45" t="s">
        <v>8</v>
      </c>
      <c r="D154" s="45"/>
      <c r="E154" s="45"/>
      <c r="F154" s="46">
        <f>F130*74.32%</f>
        <v>67.63119999999999</v>
      </c>
    </row>
    <row r="155" spans="1:6" ht="12.75" customHeight="1">
      <c r="A155" s="45">
        <v>6</v>
      </c>
      <c r="B155" s="44" t="s">
        <v>17</v>
      </c>
      <c r="C155" s="45" t="s">
        <v>8</v>
      </c>
      <c r="D155" s="45"/>
      <c r="E155" s="45"/>
      <c r="F155" s="46">
        <v>391.78</v>
      </c>
    </row>
    <row r="156" spans="1:6" ht="12.75" customHeight="1">
      <c r="A156" s="45">
        <v>7</v>
      </c>
      <c r="B156" s="44" t="s">
        <v>54</v>
      </c>
      <c r="C156" s="45" t="s">
        <v>8</v>
      </c>
      <c r="D156" s="45"/>
      <c r="E156" s="45"/>
      <c r="F156" s="46">
        <f>F155*25%</f>
        <v>97.945</v>
      </c>
    </row>
    <row r="157" spans="1:6" ht="12.75" customHeight="1">
      <c r="A157" s="52">
        <v>8</v>
      </c>
      <c r="B157" s="53" t="s">
        <v>200</v>
      </c>
      <c r="C157" s="52" t="s">
        <v>8</v>
      </c>
      <c r="D157" s="52"/>
      <c r="E157" s="52"/>
      <c r="F157" s="54">
        <f>F156+F155</f>
        <v>489.72499999999997</v>
      </c>
    </row>
    <row r="158" spans="1:6" ht="12.75" customHeight="1">
      <c r="A158" s="55">
        <v>9</v>
      </c>
      <c r="B158" s="56" t="s">
        <v>138</v>
      </c>
      <c r="C158" s="55" t="s">
        <v>8</v>
      </c>
      <c r="D158" s="55"/>
      <c r="E158" s="55"/>
      <c r="F158" s="57">
        <f>F157*18%</f>
        <v>88.1505</v>
      </c>
    </row>
    <row r="159" spans="1:6" ht="12.75" customHeight="1">
      <c r="A159" s="55">
        <v>10</v>
      </c>
      <c r="B159" s="58" t="s">
        <v>201</v>
      </c>
      <c r="C159" s="55" t="s">
        <v>8</v>
      </c>
      <c r="D159" s="55"/>
      <c r="E159" s="55"/>
      <c r="F159" s="59">
        <f>F157+F158</f>
        <v>577.8755</v>
      </c>
    </row>
    <row r="160" spans="1:6" ht="12.75" customHeight="1">
      <c r="A160" s="34"/>
      <c r="B160" s="34"/>
      <c r="C160" s="34"/>
      <c r="D160" s="34"/>
      <c r="E160" s="34"/>
      <c r="F160" s="34"/>
    </row>
    <row r="161" spans="1:6" ht="12.75" customHeight="1">
      <c r="A161" s="60"/>
      <c r="B161" s="34" t="s">
        <v>12</v>
      </c>
      <c r="C161" s="34"/>
      <c r="D161" s="34"/>
      <c r="E161" s="34" t="s">
        <v>13</v>
      </c>
      <c r="F161" s="60"/>
    </row>
    <row r="162" spans="1:6" ht="12.75" customHeight="1">
      <c r="A162" s="60"/>
      <c r="B162" s="34"/>
      <c r="C162" s="34"/>
      <c r="D162" s="34"/>
      <c r="E162" s="34"/>
      <c r="F162" s="60"/>
    </row>
    <row r="163" spans="1:6" ht="12.75" customHeight="1">
      <c r="A163" s="60"/>
      <c r="B163" s="34"/>
      <c r="C163" s="34"/>
      <c r="D163" s="34"/>
      <c r="E163" s="34"/>
      <c r="F163" s="60"/>
    </row>
    <row r="164" spans="1:6" ht="12.75" customHeight="1">
      <c r="A164" s="60"/>
      <c r="B164" s="34"/>
      <c r="C164" s="34"/>
      <c r="D164" s="34"/>
      <c r="E164" s="34"/>
      <c r="F164" s="60"/>
    </row>
    <row r="165" spans="1:6" ht="12.75" customHeight="1">
      <c r="A165" s="60"/>
      <c r="B165" s="34"/>
      <c r="C165" s="34"/>
      <c r="D165" s="34"/>
      <c r="E165" s="34"/>
      <c r="F165" s="60"/>
    </row>
    <row r="166" spans="1:6" ht="12.75" customHeight="1">
      <c r="A166" s="60"/>
      <c r="B166" s="34"/>
      <c r="C166" s="34"/>
      <c r="D166" s="34"/>
      <c r="E166" s="34"/>
      <c r="F166" s="60"/>
    </row>
    <row r="167" spans="1:6" ht="12.75" customHeight="1">
      <c r="A167" s="60"/>
      <c r="B167" s="34"/>
      <c r="C167" s="34"/>
      <c r="D167" s="34"/>
      <c r="E167" s="34"/>
      <c r="F167" s="60"/>
    </row>
    <row r="168" spans="1:6" ht="12.75" customHeight="1">
      <c r="A168" s="60"/>
      <c r="B168" s="34"/>
      <c r="C168" s="34"/>
      <c r="D168" s="34"/>
      <c r="E168" s="34"/>
      <c r="F168" s="60"/>
    </row>
    <row r="169" spans="1:6" ht="12.75" customHeight="1">
      <c r="A169" s="60"/>
      <c r="B169" s="34"/>
      <c r="C169" s="34"/>
      <c r="D169" s="34"/>
      <c r="E169" s="34"/>
      <c r="F169" s="60"/>
    </row>
    <row r="170" spans="1:6" ht="12.75" customHeight="1">
      <c r="A170" s="60"/>
      <c r="B170" s="34"/>
      <c r="C170" s="34"/>
      <c r="D170" s="34"/>
      <c r="E170" s="34"/>
      <c r="F170" s="60"/>
    </row>
    <row r="171" spans="1:6" ht="12.75" customHeight="1">
      <c r="A171" s="60"/>
      <c r="B171" s="34"/>
      <c r="C171" s="34"/>
      <c r="D171" s="34"/>
      <c r="E171" s="34"/>
      <c r="F171" s="60"/>
    </row>
    <row r="172" spans="1:6" ht="12.75" customHeight="1">
      <c r="A172" s="60"/>
      <c r="B172" s="34"/>
      <c r="C172" s="34"/>
      <c r="D172" s="34"/>
      <c r="E172" s="34"/>
      <c r="F172" s="60"/>
    </row>
    <row r="173" spans="1:6" ht="12.75" customHeight="1">
      <c r="A173" s="60"/>
      <c r="B173" s="34"/>
      <c r="C173" s="34"/>
      <c r="D173" s="34"/>
      <c r="E173" s="34"/>
      <c r="F173" s="60"/>
    </row>
    <row r="174" spans="1:6" ht="12.75" customHeight="1">
      <c r="A174" s="60"/>
      <c r="B174" s="34"/>
      <c r="C174" s="34"/>
      <c r="D174" s="34"/>
      <c r="E174" s="34"/>
      <c r="F174" s="60"/>
    </row>
    <row r="175" spans="1:6" ht="12.75" customHeight="1">
      <c r="A175" s="60"/>
      <c r="B175" s="34"/>
      <c r="C175" s="34"/>
      <c r="D175" s="34"/>
      <c r="E175" s="34"/>
      <c r="F175" s="60"/>
    </row>
    <row r="176" spans="1:6" ht="12.75" customHeight="1">
      <c r="A176" s="60"/>
      <c r="B176" s="34"/>
      <c r="C176" s="34"/>
      <c r="D176" s="34"/>
      <c r="E176" s="34"/>
      <c r="F176" s="60"/>
    </row>
    <row r="177" spans="1:6" ht="12.75" customHeight="1">
      <c r="A177" s="60"/>
      <c r="B177" s="34"/>
      <c r="C177" s="34"/>
      <c r="D177" s="34"/>
      <c r="E177" s="34"/>
      <c r="F177" s="60"/>
    </row>
    <row r="178" spans="1:6" ht="12.75" customHeight="1">
      <c r="A178" s="60"/>
      <c r="B178" s="34"/>
      <c r="C178" s="34"/>
      <c r="D178" s="34"/>
      <c r="E178" s="34"/>
      <c r="F178" s="60"/>
    </row>
    <row r="179" spans="1:6" ht="12.75" customHeight="1">
      <c r="A179" s="60"/>
      <c r="B179" s="34"/>
      <c r="C179" s="34"/>
      <c r="D179" s="34"/>
      <c r="E179" s="34"/>
      <c r="F179" s="60"/>
    </row>
    <row r="180" spans="1:6" ht="12.75" customHeight="1">
      <c r="A180" s="60"/>
      <c r="B180" s="34"/>
      <c r="C180" s="34"/>
      <c r="D180" s="34"/>
      <c r="E180" s="34"/>
      <c r="F180" s="60"/>
    </row>
    <row r="181" spans="1:6" ht="12.75" customHeight="1">
      <c r="A181" s="60"/>
      <c r="B181" s="34"/>
      <c r="C181" s="34"/>
      <c r="D181" s="34"/>
      <c r="E181" s="34"/>
      <c r="F181" s="60"/>
    </row>
    <row r="182" spans="1:6" ht="12.75" customHeight="1">
      <c r="A182" s="60"/>
      <c r="B182" s="34"/>
      <c r="C182" s="34"/>
      <c r="D182" s="34"/>
      <c r="E182" s="34"/>
      <c r="F182" s="60"/>
    </row>
    <row r="183" spans="1:6" ht="12.75" customHeight="1">
      <c r="A183" s="60"/>
      <c r="B183" s="34"/>
      <c r="C183" s="34"/>
      <c r="D183" s="34"/>
      <c r="E183" s="34"/>
      <c r="F183" s="60"/>
    </row>
    <row r="184" spans="1:6" ht="12.75" customHeight="1">
      <c r="A184" s="60"/>
      <c r="B184" s="34"/>
      <c r="C184" s="34"/>
      <c r="D184" s="34"/>
      <c r="E184" s="34"/>
      <c r="F184" s="60"/>
    </row>
    <row r="185" spans="1:6" ht="12.75" customHeight="1">
      <c r="A185" s="60"/>
      <c r="B185" s="34"/>
      <c r="C185" s="34"/>
      <c r="D185" s="34"/>
      <c r="E185" s="34"/>
      <c r="F185" s="60"/>
    </row>
    <row r="186" spans="1:6" ht="12.75" customHeight="1">
      <c r="A186" s="60"/>
      <c r="B186" s="34"/>
      <c r="C186" s="34"/>
      <c r="D186" s="34"/>
      <c r="E186" s="34"/>
      <c r="F186" s="60"/>
    </row>
    <row r="187" spans="1:6" ht="12.75" customHeight="1">
      <c r="A187" s="60"/>
      <c r="B187" s="76" t="s">
        <v>18</v>
      </c>
      <c r="C187" s="76"/>
      <c r="D187" s="76"/>
      <c r="E187" s="76"/>
      <c r="F187" s="33"/>
    </row>
    <row r="188" spans="1:6" ht="12.75" customHeight="1">
      <c r="A188" s="60"/>
      <c r="B188" s="34"/>
      <c r="C188" s="34"/>
      <c r="D188" s="34"/>
      <c r="E188" s="34"/>
      <c r="F188" s="34"/>
    </row>
    <row r="189" spans="1:6" ht="12.75" customHeight="1">
      <c r="A189" s="60"/>
      <c r="B189" s="77" t="s">
        <v>233</v>
      </c>
      <c r="C189" s="77"/>
      <c r="D189" s="77"/>
      <c r="E189" s="77"/>
      <c r="F189" s="35"/>
    </row>
    <row r="190" spans="1:6" ht="12.75" customHeight="1">
      <c r="A190" s="36" t="s">
        <v>0</v>
      </c>
      <c r="B190" s="36" t="s">
        <v>1</v>
      </c>
      <c r="C190" s="36" t="s">
        <v>2</v>
      </c>
      <c r="D190" s="36" t="s">
        <v>3</v>
      </c>
      <c r="E190" s="36" t="s">
        <v>4</v>
      </c>
      <c r="F190" s="36" t="s">
        <v>5</v>
      </c>
    </row>
    <row r="191" spans="1:6" ht="12.75" customHeight="1">
      <c r="A191" s="37"/>
      <c r="B191" s="37"/>
      <c r="C191" s="37"/>
      <c r="D191" s="37"/>
      <c r="E191" s="37" t="s">
        <v>6</v>
      </c>
      <c r="F191" s="37" t="s">
        <v>6</v>
      </c>
    </row>
    <row r="192" spans="1:6" ht="12.75" customHeight="1">
      <c r="A192" s="41" t="s">
        <v>14</v>
      </c>
      <c r="B192" s="39" t="s">
        <v>7</v>
      </c>
      <c r="C192" s="38"/>
      <c r="D192" s="38"/>
      <c r="E192" s="38"/>
      <c r="F192" s="40">
        <f>F193</f>
        <v>91</v>
      </c>
    </row>
    <row r="193" spans="1:6" ht="12.75" customHeight="1">
      <c r="A193" s="41"/>
      <c r="B193" s="4" t="s">
        <v>186</v>
      </c>
      <c r="C193" s="3" t="s">
        <v>9</v>
      </c>
      <c r="D193" s="13" t="s">
        <v>222</v>
      </c>
      <c r="E193" s="5">
        <v>45.5</v>
      </c>
      <c r="F193" s="5">
        <f>E193*120/60</f>
        <v>91</v>
      </c>
    </row>
    <row r="194" spans="1:6" ht="12.75" customHeight="1">
      <c r="A194" s="41" t="s">
        <v>15</v>
      </c>
      <c r="B194" s="42" t="s">
        <v>10</v>
      </c>
      <c r="C194" s="41" t="s">
        <v>8</v>
      </c>
      <c r="D194" s="43">
        <f>F192</f>
        <v>91</v>
      </c>
      <c r="E194" s="43"/>
      <c r="F194" s="43">
        <f>D194*26.2%</f>
        <v>23.842000000000002</v>
      </c>
    </row>
    <row r="195" spans="1:6" ht="12.75" customHeight="1">
      <c r="A195" s="64" t="s">
        <v>16</v>
      </c>
      <c r="B195" s="41" t="s">
        <v>19</v>
      </c>
      <c r="C195" s="41"/>
      <c r="D195" s="41"/>
      <c r="E195" s="43"/>
      <c r="F195" s="43">
        <v>29.89</v>
      </c>
    </row>
    <row r="196" spans="1:6" ht="12.75" customHeight="1">
      <c r="A196" s="64"/>
      <c r="B196" s="42" t="s">
        <v>234</v>
      </c>
      <c r="C196" s="41" t="s">
        <v>210</v>
      </c>
      <c r="D196" s="41">
        <v>0.1</v>
      </c>
      <c r="E196" s="43">
        <v>88</v>
      </c>
      <c r="F196" s="43">
        <f>E196*D196</f>
        <v>8.8</v>
      </c>
    </row>
    <row r="197" spans="1:6" ht="12.75" customHeight="1">
      <c r="A197" s="64"/>
      <c r="B197" s="42" t="s">
        <v>235</v>
      </c>
      <c r="C197" s="41" t="s">
        <v>49</v>
      </c>
      <c r="D197" s="41">
        <v>0.00083</v>
      </c>
      <c r="E197" s="43">
        <v>572.4</v>
      </c>
      <c r="F197" s="43">
        <f aca="true" t="shared" si="2" ref="F197:F203">E197*D197</f>
        <v>0.47509199999999996</v>
      </c>
    </row>
    <row r="198" spans="1:6" ht="12.75" customHeight="1">
      <c r="A198" s="64"/>
      <c r="B198" s="42" t="s">
        <v>236</v>
      </c>
      <c r="C198" s="41" t="s">
        <v>49</v>
      </c>
      <c r="D198" s="41">
        <v>0.000166</v>
      </c>
      <c r="E198" s="43">
        <v>2740</v>
      </c>
      <c r="F198" s="43">
        <f t="shared" si="2"/>
        <v>0.45483999999999997</v>
      </c>
    </row>
    <row r="199" spans="1:6" ht="12.75" customHeight="1">
      <c r="A199" s="64"/>
      <c r="B199" s="42" t="s">
        <v>190</v>
      </c>
      <c r="C199" s="41" t="s">
        <v>49</v>
      </c>
      <c r="D199" s="41">
        <v>0.05</v>
      </c>
      <c r="E199" s="43">
        <v>112</v>
      </c>
      <c r="F199" s="43">
        <f t="shared" si="2"/>
        <v>5.6000000000000005</v>
      </c>
    </row>
    <row r="200" spans="1:6" ht="12.75" customHeight="1">
      <c r="A200" s="64"/>
      <c r="B200" s="42" t="s">
        <v>205</v>
      </c>
      <c r="C200" s="41" t="s">
        <v>49</v>
      </c>
      <c r="D200" s="41">
        <v>0.001</v>
      </c>
      <c r="E200" s="43">
        <v>56</v>
      </c>
      <c r="F200" s="43">
        <f t="shared" si="2"/>
        <v>0.056</v>
      </c>
    </row>
    <row r="201" spans="1:6" ht="12.75" customHeight="1">
      <c r="A201" s="64"/>
      <c r="B201" s="42" t="s">
        <v>237</v>
      </c>
      <c r="C201" s="41" t="s">
        <v>49</v>
      </c>
      <c r="D201" s="41">
        <v>0.001</v>
      </c>
      <c r="E201" s="43">
        <v>350</v>
      </c>
      <c r="F201" s="41">
        <f t="shared" si="2"/>
        <v>0.35000000000000003</v>
      </c>
    </row>
    <row r="202" spans="1:6" ht="12.75" customHeight="1">
      <c r="A202" s="64"/>
      <c r="B202" s="42" t="s">
        <v>230</v>
      </c>
      <c r="C202" s="41" t="s">
        <v>49</v>
      </c>
      <c r="D202" s="41">
        <v>0.008</v>
      </c>
      <c r="E202" s="43">
        <v>1325</v>
      </c>
      <c r="F202" s="43">
        <f t="shared" si="2"/>
        <v>10.6</v>
      </c>
    </row>
    <row r="203" spans="1:6" ht="12.75" customHeight="1">
      <c r="A203" s="64"/>
      <c r="B203" s="42" t="s">
        <v>238</v>
      </c>
      <c r="C203" s="41" t="s">
        <v>49</v>
      </c>
      <c r="D203" s="41">
        <v>5E-05</v>
      </c>
      <c r="E203" s="43">
        <v>176</v>
      </c>
      <c r="F203" s="43">
        <f t="shared" si="2"/>
        <v>0.0088</v>
      </c>
    </row>
    <row r="204" spans="1:6" ht="12.75" customHeight="1">
      <c r="A204" s="64"/>
      <c r="B204" s="47" t="s">
        <v>192</v>
      </c>
      <c r="C204" s="48" t="s">
        <v>193</v>
      </c>
      <c r="D204" s="45">
        <v>6</v>
      </c>
      <c r="E204" s="46">
        <v>0.59</v>
      </c>
      <c r="F204" s="46">
        <f>E204*D204</f>
        <v>3.54</v>
      </c>
    </row>
    <row r="205" spans="1:6" ht="12.75" customHeight="1">
      <c r="A205" s="64" t="s">
        <v>194</v>
      </c>
      <c r="B205" s="42" t="s">
        <v>195</v>
      </c>
      <c r="C205" s="41" t="s">
        <v>8</v>
      </c>
      <c r="D205" s="41"/>
      <c r="E205" s="43"/>
      <c r="F205" s="43">
        <f>F206+F207+F208</f>
        <v>5.486666666666666</v>
      </c>
    </row>
    <row r="206" spans="1:6" ht="12.75" customHeight="1">
      <c r="A206" s="64"/>
      <c r="B206" s="49" t="s">
        <v>196</v>
      </c>
      <c r="C206" s="45" t="s">
        <v>197</v>
      </c>
      <c r="D206" s="45">
        <v>20</v>
      </c>
      <c r="E206" s="46">
        <v>1.23</v>
      </c>
      <c r="F206" s="46">
        <f>E206*D206/60</f>
        <v>0.41000000000000003</v>
      </c>
    </row>
    <row r="207" spans="1:6" ht="12.75" customHeight="1">
      <c r="A207" s="64"/>
      <c r="B207" s="50" t="s">
        <v>198</v>
      </c>
      <c r="C207" s="45" t="s">
        <v>197</v>
      </c>
      <c r="D207" s="45">
        <v>30</v>
      </c>
      <c r="E207" s="46">
        <v>7.42</v>
      </c>
      <c r="F207" s="46">
        <f>E207*D207/60</f>
        <v>3.71</v>
      </c>
    </row>
    <row r="208" spans="1:6" ht="12.75" customHeight="1">
      <c r="A208" s="64"/>
      <c r="B208" s="51" t="s">
        <v>199</v>
      </c>
      <c r="C208" s="41" t="s">
        <v>197</v>
      </c>
      <c r="D208" s="41">
        <v>20</v>
      </c>
      <c r="E208" s="43">
        <v>4.1</v>
      </c>
      <c r="F208" s="46">
        <f>E208*D208/60</f>
        <v>1.3666666666666667</v>
      </c>
    </row>
    <row r="209" spans="1:6" ht="12.75" customHeight="1">
      <c r="A209" s="45">
        <v>5</v>
      </c>
      <c r="B209" s="44" t="s">
        <v>25</v>
      </c>
      <c r="C209" s="45" t="s">
        <v>8</v>
      </c>
      <c r="D209" s="45"/>
      <c r="E209" s="45"/>
      <c r="F209" s="46">
        <f>F192*74.32%</f>
        <v>67.63119999999999</v>
      </c>
    </row>
    <row r="210" spans="1:6" ht="12.75" customHeight="1">
      <c r="A210" s="45">
        <v>6</v>
      </c>
      <c r="B210" s="44" t="s">
        <v>17</v>
      </c>
      <c r="C210" s="45" t="s">
        <v>8</v>
      </c>
      <c r="D210" s="45"/>
      <c r="E210" s="45"/>
      <c r="F210" s="46">
        <f>F209+F205+F195+F194+F192</f>
        <v>217.84986666666666</v>
      </c>
    </row>
    <row r="211" spans="1:6" ht="12.75" customHeight="1">
      <c r="A211" s="45">
        <v>7</v>
      </c>
      <c r="B211" s="44" t="s">
        <v>54</v>
      </c>
      <c r="C211" s="45" t="s">
        <v>8</v>
      </c>
      <c r="D211" s="45"/>
      <c r="E211" s="45"/>
      <c r="F211" s="46">
        <f>F210*25%</f>
        <v>54.462466666666664</v>
      </c>
    </row>
    <row r="212" spans="1:6" ht="12.75" customHeight="1">
      <c r="A212" s="52">
        <v>8</v>
      </c>
      <c r="B212" s="53" t="s">
        <v>200</v>
      </c>
      <c r="C212" s="52" t="s">
        <v>8</v>
      </c>
      <c r="D212" s="52"/>
      <c r="E212" s="52"/>
      <c r="F212" s="54">
        <f>F211+F210</f>
        <v>272.3123333333333</v>
      </c>
    </row>
    <row r="213" spans="1:6" ht="12.75" customHeight="1">
      <c r="A213" s="55">
        <v>9</v>
      </c>
      <c r="B213" s="56" t="s">
        <v>138</v>
      </c>
      <c r="C213" s="55" t="s">
        <v>8</v>
      </c>
      <c r="D213" s="55"/>
      <c r="E213" s="55"/>
      <c r="F213" s="57">
        <f>F212*18%</f>
        <v>49.01621999999999</v>
      </c>
    </row>
    <row r="214" spans="1:6" ht="12.75" customHeight="1">
      <c r="A214" s="55">
        <v>10</v>
      </c>
      <c r="B214" s="58" t="s">
        <v>201</v>
      </c>
      <c r="C214" s="55" t="s">
        <v>8</v>
      </c>
      <c r="D214" s="55"/>
      <c r="E214" s="55"/>
      <c r="F214" s="59">
        <f>F212+F213</f>
        <v>321.3285533333333</v>
      </c>
    </row>
    <row r="215" spans="1:6" ht="12.75" customHeight="1">
      <c r="A215" s="60"/>
      <c r="B215" s="34"/>
      <c r="C215" s="34"/>
      <c r="D215" s="34"/>
      <c r="E215" s="34"/>
      <c r="F215" s="34"/>
    </row>
    <row r="216" spans="1:6" ht="12.75" customHeight="1">
      <c r="A216" s="60"/>
      <c r="B216" s="34" t="s">
        <v>12</v>
      </c>
      <c r="C216" s="34"/>
      <c r="D216" s="34"/>
      <c r="E216" s="34" t="s">
        <v>13</v>
      </c>
      <c r="F216" s="34"/>
    </row>
    <row r="217" spans="1:6" ht="12.75" customHeight="1">
      <c r="A217" s="60"/>
      <c r="B217" s="34"/>
      <c r="C217" s="34"/>
      <c r="D217" s="34"/>
      <c r="E217" s="34"/>
      <c r="F217" s="34"/>
    </row>
    <row r="218" spans="1:6" ht="12.75" customHeight="1">
      <c r="A218" s="60"/>
      <c r="B218" s="60"/>
      <c r="C218" s="60"/>
      <c r="D218" s="60"/>
      <c r="E218" s="60"/>
      <c r="F218" s="60"/>
    </row>
    <row r="219" spans="1:6" ht="12.75" customHeight="1">
      <c r="A219" s="60"/>
      <c r="B219" s="76" t="s">
        <v>18</v>
      </c>
      <c r="C219" s="76"/>
      <c r="D219" s="76"/>
      <c r="E219" s="76"/>
      <c r="F219" s="33"/>
    </row>
    <row r="220" spans="1:6" ht="12.75" customHeight="1">
      <c r="A220" s="60"/>
      <c r="B220" s="34"/>
      <c r="C220" s="34"/>
      <c r="D220" s="34"/>
      <c r="E220" s="34"/>
      <c r="F220" s="34"/>
    </row>
    <row r="221" spans="1:6" ht="12.75" customHeight="1">
      <c r="A221" s="60"/>
      <c r="B221" s="77" t="s">
        <v>239</v>
      </c>
      <c r="C221" s="77"/>
      <c r="D221" s="77"/>
      <c r="E221" s="77"/>
      <c r="F221" s="35"/>
    </row>
    <row r="222" spans="1:6" ht="12.75" customHeight="1">
      <c r="A222" s="36" t="s">
        <v>0</v>
      </c>
      <c r="B222" s="36" t="s">
        <v>1</v>
      </c>
      <c r="C222" s="36" t="s">
        <v>2</v>
      </c>
      <c r="D222" s="36" t="s">
        <v>3</v>
      </c>
      <c r="E222" s="36" t="s">
        <v>4</v>
      </c>
      <c r="F222" s="36" t="s">
        <v>5</v>
      </c>
    </row>
    <row r="223" spans="1:6" ht="12.75" customHeight="1">
      <c r="A223" s="37"/>
      <c r="B223" s="37"/>
      <c r="C223" s="37"/>
      <c r="D223" s="37"/>
      <c r="E223" s="37" t="s">
        <v>6</v>
      </c>
      <c r="F223" s="37" t="s">
        <v>6</v>
      </c>
    </row>
    <row r="224" spans="1:6" ht="12.75" customHeight="1">
      <c r="A224" s="41" t="s">
        <v>14</v>
      </c>
      <c r="B224" s="39" t="s">
        <v>7</v>
      </c>
      <c r="C224" s="38"/>
      <c r="D224" s="38"/>
      <c r="E224" s="38"/>
      <c r="F224" s="40">
        <f>F225</f>
        <v>91</v>
      </c>
    </row>
    <row r="225" spans="1:6" ht="12.75" customHeight="1">
      <c r="A225" s="41"/>
      <c r="B225" s="4" t="s">
        <v>186</v>
      </c>
      <c r="C225" s="3" t="s">
        <v>9</v>
      </c>
      <c r="D225" s="13" t="s">
        <v>222</v>
      </c>
      <c r="E225" s="5">
        <v>45.5</v>
      </c>
      <c r="F225" s="5">
        <f>E225*120/60</f>
        <v>91</v>
      </c>
    </row>
    <row r="226" spans="1:6" ht="12.75" customHeight="1">
      <c r="A226" s="41" t="s">
        <v>15</v>
      </c>
      <c r="B226" s="42" t="s">
        <v>10</v>
      </c>
      <c r="C226" s="41" t="s">
        <v>8</v>
      </c>
      <c r="D226" s="43">
        <f>F224</f>
        <v>91</v>
      </c>
      <c r="E226" s="43"/>
      <c r="F226" s="43">
        <f>D226*26.2%</f>
        <v>23.842000000000002</v>
      </c>
    </row>
    <row r="227" spans="1:6" ht="12.75" customHeight="1">
      <c r="A227" s="41" t="s">
        <v>16</v>
      </c>
      <c r="B227" s="42" t="s">
        <v>19</v>
      </c>
      <c r="C227" s="41"/>
      <c r="D227" s="41"/>
      <c r="E227" s="43"/>
      <c r="F227" s="43">
        <f>F228+F229+F230+F231+F232+F233+F234</f>
        <v>45.23083</v>
      </c>
    </row>
    <row r="228" spans="1:6" ht="12.75" customHeight="1">
      <c r="A228" s="41"/>
      <c r="B228" s="42" t="s">
        <v>240</v>
      </c>
      <c r="C228" s="41" t="s">
        <v>210</v>
      </c>
      <c r="D228" s="41">
        <v>0.1</v>
      </c>
      <c r="E228" s="43">
        <v>110</v>
      </c>
      <c r="F228" s="43">
        <f aca="true" t="shared" si="3" ref="F228:F234">E228*D228</f>
        <v>11</v>
      </c>
    </row>
    <row r="229" spans="1:6" ht="12.75" customHeight="1">
      <c r="A229" s="41"/>
      <c r="B229" s="42" t="s">
        <v>241</v>
      </c>
      <c r="C229" s="41" t="s">
        <v>49</v>
      </c>
      <c r="D229" s="41">
        <v>0.01</v>
      </c>
      <c r="E229" s="43">
        <v>68.99</v>
      </c>
      <c r="F229" s="43">
        <f t="shared" si="3"/>
        <v>0.6899</v>
      </c>
    </row>
    <row r="230" spans="1:6" ht="12.75" customHeight="1">
      <c r="A230" s="41"/>
      <c r="B230" s="42" t="s">
        <v>242</v>
      </c>
      <c r="C230" s="41" t="s">
        <v>49</v>
      </c>
      <c r="D230" s="41">
        <v>0.00075</v>
      </c>
      <c r="E230" s="43">
        <v>73</v>
      </c>
      <c r="F230" s="43">
        <f t="shared" si="3"/>
        <v>0.05475</v>
      </c>
    </row>
    <row r="231" spans="1:6" ht="12.75" customHeight="1">
      <c r="A231" s="41"/>
      <c r="B231" s="42" t="s">
        <v>243</v>
      </c>
      <c r="C231" s="41" t="s">
        <v>193</v>
      </c>
      <c r="D231" s="41">
        <v>0.1</v>
      </c>
      <c r="E231" s="43">
        <v>56</v>
      </c>
      <c r="F231" s="43">
        <f t="shared" si="3"/>
        <v>5.6000000000000005</v>
      </c>
    </row>
    <row r="232" spans="1:6" ht="12.75" customHeight="1">
      <c r="A232" s="41"/>
      <c r="B232" s="42" t="s">
        <v>244</v>
      </c>
      <c r="C232" s="41" t="s">
        <v>49</v>
      </c>
      <c r="D232" s="41">
        <v>0.001</v>
      </c>
      <c r="E232" s="43">
        <v>166.18</v>
      </c>
      <c r="F232" s="43">
        <f t="shared" si="3"/>
        <v>0.16618000000000002</v>
      </c>
    </row>
    <row r="233" spans="1:6" ht="12.75" customHeight="1">
      <c r="A233" s="41"/>
      <c r="B233" s="42" t="s">
        <v>237</v>
      </c>
      <c r="C233" s="41" t="s">
        <v>193</v>
      </c>
      <c r="D233" s="41">
        <v>0.1</v>
      </c>
      <c r="E233" s="43">
        <v>230</v>
      </c>
      <c r="F233" s="43">
        <f t="shared" si="3"/>
        <v>23</v>
      </c>
    </row>
    <row r="234" spans="1:6" ht="12.75" customHeight="1">
      <c r="A234" s="41"/>
      <c r="B234" s="65" t="s">
        <v>192</v>
      </c>
      <c r="C234" s="48" t="s">
        <v>193</v>
      </c>
      <c r="D234" s="45">
        <v>8</v>
      </c>
      <c r="E234" s="46">
        <v>0.59</v>
      </c>
      <c r="F234" s="46">
        <f t="shared" si="3"/>
        <v>4.72</v>
      </c>
    </row>
    <row r="235" spans="1:6" ht="12.75" customHeight="1">
      <c r="A235" s="41" t="s">
        <v>194</v>
      </c>
      <c r="B235" s="42" t="s">
        <v>195</v>
      </c>
      <c r="C235" s="41" t="s">
        <v>8</v>
      </c>
      <c r="D235" s="41"/>
      <c r="E235" s="43"/>
      <c r="F235" s="43">
        <f>F236+F237+F238+F239</f>
        <v>3.066666666666667</v>
      </c>
    </row>
    <row r="236" spans="1:6" ht="12.75" customHeight="1">
      <c r="A236" s="41"/>
      <c r="B236" s="49" t="s">
        <v>196</v>
      </c>
      <c r="C236" s="45" t="s">
        <v>197</v>
      </c>
      <c r="D236" s="45">
        <v>20</v>
      </c>
      <c r="E236" s="46">
        <v>1.23</v>
      </c>
      <c r="F236" s="46">
        <f>E236*D236/60</f>
        <v>0.41000000000000003</v>
      </c>
    </row>
    <row r="237" spans="1:6" ht="12.75" customHeight="1">
      <c r="A237" s="41"/>
      <c r="B237" s="66" t="s">
        <v>245</v>
      </c>
      <c r="C237" s="45" t="s">
        <v>197</v>
      </c>
      <c r="D237" s="45">
        <v>15</v>
      </c>
      <c r="E237" s="46">
        <v>1.12</v>
      </c>
      <c r="F237" s="46">
        <f>E237*D237/60</f>
        <v>0.28</v>
      </c>
    </row>
    <row r="238" spans="1:6" ht="12.75" customHeight="1">
      <c r="A238" s="41"/>
      <c r="B238" s="49" t="s">
        <v>232</v>
      </c>
      <c r="C238" s="45" t="s">
        <v>197</v>
      </c>
      <c r="D238" s="45">
        <v>30</v>
      </c>
      <c r="E238" s="46">
        <v>2.02</v>
      </c>
      <c r="F238" s="46">
        <f>E238*30/60</f>
        <v>1.01</v>
      </c>
    </row>
    <row r="239" spans="1:6" ht="12.75" customHeight="1">
      <c r="A239" s="41"/>
      <c r="B239" s="51" t="s">
        <v>199</v>
      </c>
      <c r="C239" s="41" t="s">
        <v>197</v>
      </c>
      <c r="D239" s="41">
        <v>20</v>
      </c>
      <c r="E239" s="43">
        <v>4.1</v>
      </c>
      <c r="F239" s="46">
        <f>E239*D239/60</f>
        <v>1.3666666666666667</v>
      </c>
    </row>
    <row r="240" spans="1:6" ht="12.75" customHeight="1">
      <c r="A240" s="45">
        <v>5</v>
      </c>
      <c r="B240" s="44" t="s">
        <v>25</v>
      </c>
      <c r="C240" s="45" t="s">
        <v>8</v>
      </c>
      <c r="D240" s="45"/>
      <c r="E240" s="45"/>
      <c r="F240" s="46">
        <f>F224*74.32%</f>
        <v>67.63119999999999</v>
      </c>
    </row>
    <row r="241" spans="1:6" ht="12.75" customHeight="1">
      <c r="A241" s="45">
        <v>6</v>
      </c>
      <c r="B241" s="44" t="s">
        <v>17</v>
      </c>
      <c r="C241" s="45" t="s">
        <v>8</v>
      </c>
      <c r="D241" s="45"/>
      <c r="E241" s="45"/>
      <c r="F241" s="46">
        <f>F240+F235+F227+F226+F224</f>
        <v>230.77069666666665</v>
      </c>
    </row>
    <row r="242" spans="1:6" ht="12.75" customHeight="1">
      <c r="A242" s="45">
        <v>7</v>
      </c>
      <c r="B242" s="44" t="s">
        <v>54</v>
      </c>
      <c r="C242" s="45" t="s">
        <v>8</v>
      </c>
      <c r="D242" s="45"/>
      <c r="E242" s="45"/>
      <c r="F242" s="46">
        <f>F241*25%</f>
        <v>57.69267416666666</v>
      </c>
    </row>
    <row r="243" spans="1:6" ht="12.75" customHeight="1">
      <c r="A243" s="52">
        <v>8</v>
      </c>
      <c r="B243" s="53" t="s">
        <v>200</v>
      </c>
      <c r="C243" s="52" t="s">
        <v>8</v>
      </c>
      <c r="D243" s="52"/>
      <c r="E243" s="52"/>
      <c r="F243" s="54">
        <f>F242+F241</f>
        <v>288.46337083333333</v>
      </c>
    </row>
    <row r="244" spans="1:6" ht="12.75" customHeight="1">
      <c r="A244" s="55">
        <v>9</v>
      </c>
      <c r="B244" s="56" t="s">
        <v>138</v>
      </c>
      <c r="C244" s="55" t="s">
        <v>8</v>
      </c>
      <c r="D244" s="55"/>
      <c r="E244" s="55"/>
      <c r="F244" s="57">
        <f>F243*18%</f>
        <v>51.92340675</v>
      </c>
    </row>
    <row r="245" spans="1:6" ht="12.75" customHeight="1">
      <c r="A245" s="55">
        <v>10</v>
      </c>
      <c r="B245" s="58" t="s">
        <v>201</v>
      </c>
      <c r="C245" s="55" t="s">
        <v>8</v>
      </c>
      <c r="D245" s="55"/>
      <c r="E245" s="55"/>
      <c r="F245" s="59">
        <v>340.38</v>
      </c>
    </row>
    <row r="246" spans="1:6" ht="12.75" customHeight="1">
      <c r="A246" s="61"/>
      <c r="B246" s="62"/>
      <c r="C246" s="61"/>
      <c r="D246" s="61"/>
      <c r="E246" s="61"/>
      <c r="F246" s="63"/>
    </row>
    <row r="247" spans="1:6" ht="12.75" customHeight="1">
      <c r="A247" s="61"/>
      <c r="B247" s="34" t="s">
        <v>12</v>
      </c>
      <c r="C247" s="34"/>
      <c r="D247" s="34"/>
      <c r="E247" s="34" t="s">
        <v>13</v>
      </c>
      <c r="F247" s="63"/>
    </row>
    <row r="248" spans="1:6" ht="12.75" customHeight="1">
      <c r="A248" s="61"/>
      <c r="B248" s="34"/>
      <c r="C248" s="34"/>
      <c r="D248" s="34"/>
      <c r="E248" s="34"/>
      <c r="F248" s="63"/>
    </row>
    <row r="249" spans="1:6" ht="12.75" customHeight="1">
      <c r="A249" s="60"/>
      <c r="B249" s="76" t="s">
        <v>18</v>
      </c>
      <c r="C249" s="76"/>
      <c r="D249" s="76"/>
      <c r="E249" s="76"/>
      <c r="F249" s="33"/>
    </row>
    <row r="250" spans="1:6" ht="12.75" customHeight="1">
      <c r="A250" s="60"/>
      <c r="B250" s="34"/>
      <c r="C250" s="34"/>
      <c r="D250" s="34"/>
      <c r="E250" s="34"/>
      <c r="F250" s="34"/>
    </row>
    <row r="251" spans="1:6" ht="12.75" customHeight="1">
      <c r="A251" s="60"/>
      <c r="B251" s="77" t="s">
        <v>246</v>
      </c>
      <c r="C251" s="77"/>
      <c r="D251" s="77"/>
      <c r="E251" s="77"/>
      <c r="F251" s="35"/>
    </row>
    <row r="252" spans="1:6" ht="12.75" customHeight="1">
      <c r="A252" s="36" t="s">
        <v>0</v>
      </c>
      <c r="B252" s="36" t="s">
        <v>1</v>
      </c>
      <c r="C252" s="36" t="s">
        <v>2</v>
      </c>
      <c r="D252" s="36" t="s">
        <v>3</v>
      </c>
      <c r="E252" s="36" t="s">
        <v>4</v>
      </c>
      <c r="F252" s="36" t="s">
        <v>5</v>
      </c>
    </row>
    <row r="253" spans="1:6" ht="12.75" customHeight="1">
      <c r="A253" s="37"/>
      <c r="B253" s="37"/>
      <c r="C253" s="37"/>
      <c r="D253" s="37"/>
      <c r="E253" s="37" t="s">
        <v>6</v>
      </c>
      <c r="F253" s="37" t="s">
        <v>6</v>
      </c>
    </row>
    <row r="254" spans="1:6" ht="12.75" customHeight="1">
      <c r="A254" s="41" t="s">
        <v>14</v>
      </c>
      <c r="B254" s="39" t="s">
        <v>7</v>
      </c>
      <c r="C254" s="38"/>
      <c r="D254" s="38"/>
      <c r="E254" s="38"/>
      <c r="F254" s="40">
        <f>F255</f>
        <v>136.5</v>
      </c>
    </row>
    <row r="255" spans="1:6" ht="12.75" customHeight="1">
      <c r="A255" s="41"/>
      <c r="B255" s="4" t="s">
        <v>186</v>
      </c>
      <c r="C255" s="3" t="s">
        <v>9</v>
      </c>
      <c r="D255" s="13" t="s">
        <v>247</v>
      </c>
      <c r="E255" s="5">
        <v>45.5</v>
      </c>
      <c r="F255" s="5">
        <f>E255*180/60</f>
        <v>136.5</v>
      </c>
    </row>
    <row r="256" spans="1:6" ht="12.75" customHeight="1">
      <c r="A256" s="41" t="s">
        <v>15</v>
      </c>
      <c r="B256" s="42" t="s">
        <v>10</v>
      </c>
      <c r="C256" s="41" t="s">
        <v>8</v>
      </c>
      <c r="D256" s="43">
        <f>F254</f>
        <v>136.5</v>
      </c>
      <c r="E256" s="43"/>
      <c r="F256" s="43">
        <f>D256*26.2%</f>
        <v>35.763</v>
      </c>
    </row>
    <row r="257" spans="1:6" ht="12.75" customHeight="1">
      <c r="A257" s="41" t="s">
        <v>16</v>
      </c>
      <c r="B257" s="42" t="s">
        <v>19</v>
      </c>
      <c r="C257" s="41"/>
      <c r="D257" s="41"/>
      <c r="E257" s="43"/>
      <c r="F257" s="43">
        <f>F258+F259+F260+F261+F262+F263+F264+F265</f>
        <v>38.598995</v>
      </c>
    </row>
    <row r="258" spans="1:6" ht="12.75" customHeight="1">
      <c r="A258" s="41"/>
      <c r="B258" s="42" t="s">
        <v>248</v>
      </c>
      <c r="C258" s="41" t="s">
        <v>210</v>
      </c>
      <c r="D258" s="41">
        <v>0.1</v>
      </c>
      <c r="E258" s="43">
        <v>88</v>
      </c>
      <c r="F258" s="43">
        <f>E258*D258</f>
        <v>8.8</v>
      </c>
    </row>
    <row r="259" spans="1:6" ht="12.75" customHeight="1">
      <c r="A259" s="41"/>
      <c r="B259" s="42" t="s">
        <v>249</v>
      </c>
      <c r="C259" s="41" t="s">
        <v>49</v>
      </c>
      <c r="D259" s="41">
        <v>0.021</v>
      </c>
      <c r="E259" s="43">
        <v>92.6</v>
      </c>
      <c r="F259" s="43">
        <f aca="true" t="shared" si="4" ref="F259:F264">E259*D259</f>
        <v>1.9446</v>
      </c>
    </row>
    <row r="260" spans="1:6" ht="12.75" customHeight="1">
      <c r="A260" s="41"/>
      <c r="B260" s="42" t="s">
        <v>220</v>
      </c>
      <c r="C260" s="41" t="s">
        <v>49</v>
      </c>
      <c r="D260" s="41">
        <v>0.025</v>
      </c>
      <c r="E260" s="43">
        <v>792</v>
      </c>
      <c r="F260" s="43">
        <f t="shared" si="4"/>
        <v>19.8</v>
      </c>
    </row>
    <row r="261" spans="1:6" ht="12.75" customHeight="1">
      <c r="A261" s="41"/>
      <c r="B261" s="42" t="s">
        <v>241</v>
      </c>
      <c r="C261" s="41" t="s">
        <v>49</v>
      </c>
      <c r="D261" s="41">
        <v>0.0025</v>
      </c>
      <c r="E261" s="43">
        <v>68.99</v>
      </c>
      <c r="F261" s="43">
        <f t="shared" si="4"/>
        <v>0.172475</v>
      </c>
    </row>
    <row r="262" spans="1:6" ht="12.75" customHeight="1">
      <c r="A262" s="41"/>
      <c r="B262" s="42" t="s">
        <v>205</v>
      </c>
      <c r="C262" s="41" t="s">
        <v>49</v>
      </c>
      <c r="D262" s="41">
        <v>0.001</v>
      </c>
      <c r="E262" s="43">
        <v>56</v>
      </c>
      <c r="F262" s="43">
        <f t="shared" si="4"/>
        <v>0.056</v>
      </c>
    </row>
    <row r="263" spans="1:6" ht="12.75" customHeight="1">
      <c r="A263" s="41"/>
      <c r="B263" s="42" t="s">
        <v>250</v>
      </c>
      <c r="C263" s="41" t="s">
        <v>49</v>
      </c>
      <c r="D263" s="41">
        <v>0.002</v>
      </c>
      <c r="E263" s="43">
        <v>84</v>
      </c>
      <c r="F263" s="43">
        <f t="shared" si="4"/>
        <v>0.168</v>
      </c>
    </row>
    <row r="264" spans="1:6" ht="12.75" customHeight="1">
      <c r="A264" s="41"/>
      <c r="B264" s="42" t="s">
        <v>251</v>
      </c>
      <c r="C264" s="41" t="s">
        <v>49</v>
      </c>
      <c r="D264" s="41">
        <v>8.6E-05</v>
      </c>
      <c r="E264" s="43">
        <v>6720</v>
      </c>
      <c r="F264" s="43">
        <f t="shared" si="4"/>
        <v>0.57792</v>
      </c>
    </row>
    <row r="265" spans="1:6" ht="12.75" customHeight="1">
      <c r="A265" s="41"/>
      <c r="B265" s="65" t="s">
        <v>192</v>
      </c>
      <c r="C265" s="48" t="s">
        <v>193</v>
      </c>
      <c r="D265" s="45">
        <v>12</v>
      </c>
      <c r="E265" s="46">
        <v>0.59</v>
      </c>
      <c r="F265" s="46">
        <f>E265*D265</f>
        <v>7.08</v>
      </c>
    </row>
    <row r="266" spans="1:6" ht="12.75" customHeight="1">
      <c r="A266" s="41" t="s">
        <v>194</v>
      </c>
      <c r="B266" s="41" t="s">
        <v>195</v>
      </c>
      <c r="C266" s="41" t="s">
        <v>8</v>
      </c>
      <c r="D266" s="41"/>
      <c r="E266" s="43"/>
      <c r="F266" s="43">
        <f>F267+F268+F269+F270+F271+F272+F273</f>
        <v>22.620000000000005</v>
      </c>
    </row>
    <row r="267" spans="1:6" ht="12.75" customHeight="1">
      <c r="A267" s="41"/>
      <c r="B267" s="51" t="s">
        <v>252</v>
      </c>
      <c r="C267" s="41" t="s">
        <v>197</v>
      </c>
      <c r="D267" s="41">
        <v>60</v>
      </c>
      <c r="E267" s="43">
        <v>18.11</v>
      </c>
      <c r="F267" s="41">
        <f>E267*D267/60</f>
        <v>18.11</v>
      </c>
    </row>
    <row r="268" spans="1:6" ht="12.75" customHeight="1">
      <c r="A268" s="41"/>
      <c r="B268" s="51" t="s">
        <v>253</v>
      </c>
      <c r="C268" s="41" t="s">
        <v>197</v>
      </c>
      <c r="D268" s="41">
        <v>10</v>
      </c>
      <c r="E268" s="43">
        <v>3.74</v>
      </c>
      <c r="F268" s="43">
        <f>E268*D268/60</f>
        <v>0.6233333333333334</v>
      </c>
    </row>
    <row r="269" spans="1:6" ht="12.75" customHeight="1">
      <c r="A269" s="41"/>
      <c r="B269" s="49" t="s">
        <v>232</v>
      </c>
      <c r="C269" s="45" t="s">
        <v>197</v>
      </c>
      <c r="D269" s="45">
        <v>30</v>
      </c>
      <c r="E269" s="46">
        <v>2.02</v>
      </c>
      <c r="F269" s="46">
        <f>E269*30/60</f>
        <v>1.01</v>
      </c>
    </row>
    <row r="270" spans="1:6" ht="12.75" customHeight="1">
      <c r="A270" s="41"/>
      <c r="B270" s="20" t="s">
        <v>176</v>
      </c>
      <c r="C270" s="3" t="s">
        <v>173</v>
      </c>
      <c r="D270" s="3">
        <v>60</v>
      </c>
      <c r="E270" s="5">
        <v>0.5</v>
      </c>
      <c r="F270" s="5">
        <f>E270*D270/60</f>
        <v>0.5</v>
      </c>
    </row>
    <row r="271" spans="1:6" ht="12.75" customHeight="1">
      <c r="A271" s="41"/>
      <c r="B271" s="20" t="s">
        <v>175</v>
      </c>
      <c r="C271" s="3" t="s">
        <v>173</v>
      </c>
      <c r="D271" s="3">
        <v>60</v>
      </c>
      <c r="E271" s="5">
        <v>0.6</v>
      </c>
      <c r="F271" s="5">
        <f>E271*D271/60</f>
        <v>0.6</v>
      </c>
    </row>
    <row r="272" spans="1:6" ht="12.75" customHeight="1">
      <c r="A272" s="41"/>
      <c r="B272" s="49" t="s">
        <v>196</v>
      </c>
      <c r="C272" s="45" t="s">
        <v>197</v>
      </c>
      <c r="D272" s="45">
        <v>20</v>
      </c>
      <c r="E272" s="46">
        <v>1.23</v>
      </c>
      <c r="F272" s="46">
        <f>E272*D272/60</f>
        <v>0.41000000000000003</v>
      </c>
    </row>
    <row r="273" spans="1:6" ht="12.75" customHeight="1">
      <c r="A273" s="41"/>
      <c r="B273" s="51" t="s">
        <v>199</v>
      </c>
      <c r="C273" s="41" t="s">
        <v>197</v>
      </c>
      <c r="D273" s="41">
        <v>20</v>
      </c>
      <c r="E273" s="43">
        <v>4.1</v>
      </c>
      <c r="F273" s="46">
        <f>E273*D273/60</f>
        <v>1.3666666666666667</v>
      </c>
    </row>
    <row r="274" spans="1:6" ht="12.75" customHeight="1">
      <c r="A274" s="45">
        <v>5</v>
      </c>
      <c r="B274" s="44" t="s">
        <v>25</v>
      </c>
      <c r="C274" s="45" t="s">
        <v>8</v>
      </c>
      <c r="D274" s="45"/>
      <c r="E274" s="45"/>
      <c r="F274" s="46">
        <f>F254*74.32%</f>
        <v>101.4468</v>
      </c>
    </row>
    <row r="275" spans="1:6" ht="12.75" customHeight="1">
      <c r="A275" s="45">
        <v>6</v>
      </c>
      <c r="B275" s="44" t="s">
        <v>17</v>
      </c>
      <c r="C275" s="45" t="s">
        <v>8</v>
      </c>
      <c r="D275" s="45"/>
      <c r="E275" s="45"/>
      <c r="F275" s="46">
        <f>F274+F266+F257+F256+F254</f>
        <v>334.92879500000004</v>
      </c>
    </row>
    <row r="276" spans="1:6" ht="12.75" customHeight="1">
      <c r="A276" s="45">
        <v>7</v>
      </c>
      <c r="B276" s="44" t="s">
        <v>54</v>
      </c>
      <c r="C276" s="45" t="s">
        <v>8</v>
      </c>
      <c r="D276" s="45"/>
      <c r="E276" s="45"/>
      <c r="F276" s="46">
        <f>F275*25%</f>
        <v>83.73219875000001</v>
      </c>
    </row>
    <row r="277" spans="1:6" ht="12.75" customHeight="1">
      <c r="A277" s="52">
        <v>8</v>
      </c>
      <c r="B277" s="53" t="s">
        <v>200</v>
      </c>
      <c r="C277" s="52" t="s">
        <v>8</v>
      </c>
      <c r="D277" s="52"/>
      <c r="E277" s="52"/>
      <c r="F277" s="54">
        <f>F276+F275</f>
        <v>418.66099375000005</v>
      </c>
    </row>
    <row r="278" spans="1:6" ht="12.75" customHeight="1">
      <c r="A278" s="55">
        <v>9</v>
      </c>
      <c r="B278" s="56" t="s">
        <v>138</v>
      </c>
      <c r="C278" s="55" t="s">
        <v>8</v>
      </c>
      <c r="D278" s="55"/>
      <c r="E278" s="55"/>
      <c r="F278" s="57">
        <f>F277*18%</f>
        <v>75.358978875</v>
      </c>
    </row>
    <row r="279" spans="1:6" ht="12.75" customHeight="1">
      <c r="A279" s="55">
        <v>10</v>
      </c>
      <c r="B279" s="58" t="s">
        <v>201</v>
      </c>
      <c r="C279" s="55" t="s">
        <v>8</v>
      </c>
      <c r="D279" s="55"/>
      <c r="E279" s="55"/>
      <c r="F279" s="59">
        <f>F277+F278</f>
        <v>494.01997262500004</v>
      </c>
    </row>
    <row r="280" spans="1:6" ht="12.75" customHeight="1">
      <c r="A280" s="34"/>
      <c r="B280" s="34"/>
      <c r="C280" s="34"/>
      <c r="D280" s="34"/>
      <c r="E280" s="34"/>
      <c r="F280" s="34"/>
    </row>
    <row r="281" spans="1:6" ht="12.75" customHeight="1">
      <c r="A281" s="33"/>
      <c r="B281" s="34" t="s">
        <v>12</v>
      </c>
      <c r="C281" s="34"/>
      <c r="D281" s="34"/>
      <c r="E281" s="34" t="s">
        <v>13</v>
      </c>
      <c r="F281" s="33"/>
    </row>
    <row r="282" spans="1:6" ht="12.75" customHeight="1">
      <c r="A282" s="33"/>
      <c r="B282" s="33"/>
      <c r="C282" s="33"/>
      <c r="D282" s="33"/>
      <c r="E282" s="33"/>
      <c r="F282" s="33"/>
    </row>
    <row r="283" spans="1:6" ht="12.75" customHeight="1">
      <c r="A283" s="33"/>
      <c r="B283" s="33"/>
      <c r="C283" s="33"/>
      <c r="D283" s="33"/>
      <c r="E283" s="33"/>
      <c r="F283" s="33"/>
    </row>
    <row r="284" spans="1:6" ht="12.75" customHeight="1">
      <c r="A284" s="33"/>
      <c r="B284" s="33"/>
      <c r="C284" s="33"/>
      <c r="D284" s="33"/>
      <c r="E284" s="33"/>
      <c r="F284" s="33"/>
    </row>
    <row r="285" spans="1:6" ht="12.75" customHeight="1">
      <c r="A285" s="33"/>
      <c r="B285" s="33"/>
      <c r="C285" s="33"/>
      <c r="D285" s="33"/>
      <c r="E285" s="33"/>
      <c r="F285" s="33"/>
    </row>
    <row r="286" spans="1:6" ht="12.75" customHeight="1">
      <c r="A286" s="33"/>
      <c r="B286" s="33"/>
      <c r="C286" s="33"/>
      <c r="D286" s="33"/>
      <c r="E286" s="33"/>
      <c r="F286" s="33"/>
    </row>
    <row r="287" spans="1:6" ht="12.75" customHeight="1">
      <c r="A287" s="33"/>
      <c r="B287" s="33"/>
      <c r="C287" s="33"/>
      <c r="D287" s="33"/>
      <c r="E287" s="33"/>
      <c r="F287" s="33"/>
    </row>
    <row r="288" spans="1:6" ht="12.75" customHeight="1">
      <c r="A288" s="33"/>
      <c r="B288" s="33"/>
      <c r="C288" s="33"/>
      <c r="D288" s="33"/>
      <c r="E288" s="33"/>
      <c r="F288" s="33"/>
    </row>
    <row r="289" spans="1:6" ht="12.75" customHeight="1">
      <c r="A289" s="33"/>
      <c r="B289" s="33"/>
      <c r="C289" s="33"/>
      <c r="D289" s="33"/>
      <c r="E289" s="33"/>
      <c r="F289" s="33"/>
    </row>
    <row r="290" spans="1:6" ht="12.75" customHeight="1">
      <c r="A290" s="33"/>
      <c r="B290" s="33"/>
      <c r="C290" s="33"/>
      <c r="D290" s="33"/>
      <c r="E290" s="33"/>
      <c r="F290" s="33"/>
    </row>
    <row r="291" spans="1:6" ht="12.75" customHeight="1">
      <c r="A291" s="33"/>
      <c r="B291" s="33"/>
      <c r="C291" s="33"/>
      <c r="D291" s="33"/>
      <c r="E291" s="33"/>
      <c r="F291" s="33"/>
    </row>
    <row r="292" spans="1:6" ht="12.75" customHeight="1">
      <c r="A292" s="33"/>
      <c r="B292" s="33"/>
      <c r="C292" s="33"/>
      <c r="D292" s="33"/>
      <c r="E292" s="33"/>
      <c r="F292" s="33"/>
    </row>
    <row r="293" spans="1:6" ht="12.75" customHeight="1">
      <c r="A293" s="33"/>
      <c r="B293" s="33"/>
      <c r="C293" s="33"/>
      <c r="D293" s="33"/>
      <c r="E293" s="33"/>
      <c r="F293" s="33"/>
    </row>
    <row r="294" spans="1:6" ht="12.75" customHeight="1">
      <c r="A294" s="33"/>
      <c r="B294" s="33"/>
      <c r="C294" s="33"/>
      <c r="D294" s="33"/>
      <c r="E294" s="33"/>
      <c r="F294" s="33"/>
    </row>
    <row r="295" spans="1:6" ht="12.75" customHeight="1">
      <c r="A295" s="33"/>
      <c r="B295" s="33"/>
      <c r="C295" s="33"/>
      <c r="D295" s="33"/>
      <c r="E295" s="33"/>
      <c r="F295" s="33"/>
    </row>
    <row r="296" spans="1:6" ht="12.75" customHeight="1">
      <c r="A296" s="33"/>
      <c r="B296" s="33"/>
      <c r="C296" s="33"/>
      <c r="D296" s="33"/>
      <c r="E296" s="33"/>
      <c r="F296" s="33"/>
    </row>
    <row r="297" spans="1:6" ht="12.75" customHeight="1">
      <c r="A297" s="33"/>
      <c r="B297" s="33"/>
      <c r="C297" s="33"/>
      <c r="D297" s="33"/>
      <c r="E297" s="33"/>
      <c r="F297" s="33"/>
    </row>
    <row r="298" spans="1:6" ht="12.75" customHeight="1">
      <c r="A298" s="33"/>
      <c r="B298" s="33"/>
      <c r="C298" s="33"/>
      <c r="D298" s="33"/>
      <c r="E298" s="33"/>
      <c r="F298" s="33"/>
    </row>
    <row r="299" spans="1:6" ht="12.75" customHeight="1">
      <c r="A299" s="33"/>
      <c r="B299" s="33"/>
      <c r="C299" s="33"/>
      <c r="D299" s="33"/>
      <c r="E299" s="33"/>
      <c r="F299" s="33"/>
    </row>
    <row r="300" spans="1:6" ht="12.75" customHeight="1">
      <c r="A300" s="33"/>
      <c r="B300" s="33"/>
      <c r="C300" s="33"/>
      <c r="D300" s="33"/>
      <c r="E300" s="33"/>
      <c r="F300" s="33"/>
    </row>
    <row r="301" spans="1:6" ht="12.75" customHeight="1">
      <c r="A301" s="33"/>
      <c r="B301" s="33"/>
      <c r="C301" s="33"/>
      <c r="D301" s="33"/>
      <c r="E301" s="33"/>
      <c r="F301" s="33"/>
    </row>
    <row r="302" spans="1:6" ht="12.75" customHeight="1">
      <c r="A302" s="33"/>
      <c r="B302" s="33"/>
      <c r="C302" s="33"/>
      <c r="D302" s="33"/>
      <c r="E302" s="33"/>
      <c r="F302" s="33"/>
    </row>
    <row r="303" spans="1:6" ht="12.75" customHeight="1">
      <c r="A303" s="33"/>
      <c r="B303" s="33"/>
      <c r="C303" s="33"/>
      <c r="D303" s="33"/>
      <c r="E303" s="33"/>
      <c r="F303" s="33"/>
    </row>
    <row r="304" spans="1:6" ht="12.75" customHeight="1">
      <c r="A304" s="33"/>
      <c r="B304" s="33"/>
      <c r="C304" s="33"/>
      <c r="D304" s="33"/>
      <c r="E304" s="33"/>
      <c r="F304" s="33"/>
    </row>
    <row r="305" spans="1:6" ht="12.75" customHeight="1">
      <c r="A305" s="33"/>
      <c r="B305" s="33"/>
      <c r="C305" s="33"/>
      <c r="D305" s="33"/>
      <c r="E305" s="33"/>
      <c r="F305" s="33"/>
    </row>
    <row r="306" spans="1:6" ht="12.75" customHeight="1">
      <c r="A306" s="33"/>
      <c r="B306" s="33"/>
      <c r="C306" s="33"/>
      <c r="D306" s="33"/>
      <c r="E306" s="33"/>
      <c r="F306" s="33"/>
    </row>
    <row r="307" spans="1:6" ht="12.75" customHeight="1">
      <c r="A307" s="33"/>
      <c r="B307" s="33"/>
      <c r="C307" s="33"/>
      <c r="D307" s="33"/>
      <c r="E307" s="33"/>
      <c r="F307" s="33"/>
    </row>
    <row r="308" spans="1:6" ht="12.75" customHeight="1">
      <c r="A308" s="33"/>
      <c r="B308" s="33"/>
      <c r="C308" s="33"/>
      <c r="D308" s="33"/>
      <c r="E308" s="33"/>
      <c r="F308" s="33"/>
    </row>
    <row r="309" spans="1:6" ht="12.75" customHeight="1">
      <c r="A309" s="33"/>
      <c r="B309" s="33"/>
      <c r="C309" s="33"/>
      <c r="D309" s="33"/>
      <c r="E309" s="33"/>
      <c r="F309" s="33"/>
    </row>
    <row r="310" spans="1:6" ht="12.75" customHeight="1">
      <c r="A310" s="33"/>
      <c r="B310" s="33"/>
      <c r="C310" s="33"/>
      <c r="D310" s="33"/>
      <c r="E310" s="33"/>
      <c r="F310" s="33"/>
    </row>
    <row r="311" spans="1:6" ht="12.75" customHeight="1">
      <c r="A311" s="60"/>
      <c r="B311" s="76" t="s">
        <v>18</v>
      </c>
      <c r="C311" s="76"/>
      <c r="D311" s="76"/>
      <c r="E311" s="76"/>
      <c r="F311" s="33"/>
    </row>
    <row r="312" spans="1:6" ht="12.75" customHeight="1">
      <c r="A312" s="60"/>
      <c r="B312" s="34"/>
      <c r="C312" s="34"/>
      <c r="D312" s="34"/>
      <c r="E312" s="34"/>
      <c r="F312" s="60"/>
    </row>
    <row r="313" spans="1:6" ht="12.75" customHeight="1">
      <c r="A313" s="60"/>
      <c r="B313" s="77" t="s">
        <v>254</v>
      </c>
      <c r="C313" s="77"/>
      <c r="D313" s="77"/>
      <c r="E313" s="77"/>
      <c r="F313" s="35"/>
    </row>
    <row r="314" spans="1:6" ht="12.75" customHeight="1">
      <c r="A314" s="36" t="s">
        <v>0</v>
      </c>
      <c r="B314" s="36" t="s">
        <v>1</v>
      </c>
      <c r="C314" s="36" t="s">
        <v>2</v>
      </c>
      <c r="D314" s="36" t="s">
        <v>3</v>
      </c>
      <c r="E314" s="36" t="s">
        <v>4</v>
      </c>
      <c r="F314" s="36" t="s">
        <v>5</v>
      </c>
    </row>
    <row r="315" spans="1:6" ht="12.75" customHeight="1">
      <c r="A315" s="37"/>
      <c r="B315" s="37"/>
      <c r="C315" s="37"/>
      <c r="D315" s="37"/>
      <c r="E315" s="37" t="s">
        <v>6</v>
      </c>
      <c r="F315" s="37" t="s">
        <v>6</v>
      </c>
    </row>
    <row r="316" spans="1:6" ht="12.75" customHeight="1">
      <c r="A316" s="41" t="s">
        <v>14</v>
      </c>
      <c r="B316" s="39" t="s">
        <v>7</v>
      </c>
      <c r="C316" s="38"/>
      <c r="D316" s="38"/>
      <c r="E316" s="38"/>
      <c r="F316" s="40">
        <f>F317</f>
        <v>136.5</v>
      </c>
    </row>
    <row r="317" spans="1:6" ht="12.75" customHeight="1">
      <c r="A317" s="41"/>
      <c r="B317" s="4" t="s">
        <v>186</v>
      </c>
      <c r="C317" s="3" t="s">
        <v>9</v>
      </c>
      <c r="D317" s="13" t="s">
        <v>247</v>
      </c>
      <c r="E317" s="5">
        <v>45.5</v>
      </c>
      <c r="F317" s="5">
        <f>E317*180/60</f>
        <v>136.5</v>
      </c>
    </row>
    <row r="318" spans="1:6" ht="12.75" customHeight="1">
      <c r="A318" s="41" t="s">
        <v>15</v>
      </c>
      <c r="B318" s="42" t="s">
        <v>10</v>
      </c>
      <c r="C318" s="41" t="s">
        <v>8</v>
      </c>
      <c r="D318" s="43">
        <f>F316</f>
        <v>136.5</v>
      </c>
      <c r="E318" s="43"/>
      <c r="F318" s="43">
        <f>D318*26.2%</f>
        <v>35.763</v>
      </c>
    </row>
    <row r="319" spans="1:6" ht="12.75" customHeight="1">
      <c r="A319" s="64" t="s">
        <v>16</v>
      </c>
      <c r="B319" s="42" t="s">
        <v>19</v>
      </c>
      <c r="C319" s="41"/>
      <c r="D319" s="41"/>
      <c r="E319" s="43"/>
      <c r="F319" s="43">
        <f>F320+F321+F322+F323+F324+F325+F326+F327</f>
        <v>41.598994999999995</v>
      </c>
    </row>
    <row r="320" spans="1:6" ht="12.75" customHeight="1">
      <c r="A320" s="64"/>
      <c r="B320" s="42" t="s">
        <v>255</v>
      </c>
      <c r="C320" s="41" t="s">
        <v>210</v>
      </c>
      <c r="D320" s="41">
        <v>0.1</v>
      </c>
      <c r="E320" s="43">
        <v>118</v>
      </c>
      <c r="F320" s="43">
        <f>E320*D320</f>
        <v>11.8</v>
      </c>
    </row>
    <row r="321" spans="1:6" ht="12.75" customHeight="1">
      <c r="A321" s="64"/>
      <c r="B321" s="42" t="s">
        <v>249</v>
      </c>
      <c r="C321" s="41" t="s">
        <v>49</v>
      </c>
      <c r="D321" s="41">
        <v>0.021</v>
      </c>
      <c r="E321" s="43">
        <v>92.6</v>
      </c>
      <c r="F321" s="43">
        <f aca="true" t="shared" si="5" ref="F321:F327">E321*D321</f>
        <v>1.9446</v>
      </c>
    </row>
    <row r="322" spans="1:6" ht="12.75" customHeight="1">
      <c r="A322" s="64"/>
      <c r="B322" s="42" t="s">
        <v>220</v>
      </c>
      <c r="C322" s="41" t="s">
        <v>49</v>
      </c>
      <c r="D322" s="41">
        <v>0.025</v>
      </c>
      <c r="E322" s="43">
        <v>792</v>
      </c>
      <c r="F322" s="43">
        <f t="shared" si="5"/>
        <v>19.8</v>
      </c>
    </row>
    <row r="323" spans="1:6" ht="12.75" customHeight="1">
      <c r="A323" s="64"/>
      <c r="B323" s="42" t="s">
        <v>241</v>
      </c>
      <c r="C323" s="41" t="s">
        <v>49</v>
      </c>
      <c r="D323" s="41">
        <v>0.0025</v>
      </c>
      <c r="E323" s="43">
        <v>68.99</v>
      </c>
      <c r="F323" s="43">
        <f t="shared" si="5"/>
        <v>0.172475</v>
      </c>
    </row>
    <row r="324" spans="1:6" ht="12.75" customHeight="1">
      <c r="A324" s="64"/>
      <c r="B324" s="42" t="s">
        <v>205</v>
      </c>
      <c r="C324" s="41" t="s">
        <v>49</v>
      </c>
      <c r="D324" s="41">
        <v>0.001</v>
      </c>
      <c r="E324" s="43">
        <v>56</v>
      </c>
      <c r="F324" s="43">
        <f t="shared" si="5"/>
        <v>0.056</v>
      </c>
    </row>
    <row r="325" spans="1:6" ht="12.75" customHeight="1">
      <c r="A325" s="64"/>
      <c r="B325" s="42" t="s">
        <v>250</v>
      </c>
      <c r="C325" s="41" t="s">
        <v>49</v>
      </c>
      <c r="D325" s="41">
        <v>0.002</v>
      </c>
      <c r="E325" s="43">
        <v>84</v>
      </c>
      <c r="F325" s="43">
        <f t="shared" si="5"/>
        <v>0.168</v>
      </c>
    </row>
    <row r="326" spans="1:6" ht="12.75" customHeight="1">
      <c r="A326" s="64"/>
      <c r="B326" s="42" t="s">
        <v>251</v>
      </c>
      <c r="C326" s="41" t="s">
        <v>49</v>
      </c>
      <c r="D326" s="41">
        <v>8.6E-05</v>
      </c>
      <c r="E326" s="43">
        <v>6720</v>
      </c>
      <c r="F326" s="43">
        <f t="shared" si="5"/>
        <v>0.57792</v>
      </c>
    </row>
    <row r="327" spans="1:6" ht="12.75" customHeight="1">
      <c r="A327" s="64"/>
      <c r="B327" s="65" t="s">
        <v>192</v>
      </c>
      <c r="C327" s="48" t="s">
        <v>193</v>
      </c>
      <c r="D327" s="45">
        <v>12</v>
      </c>
      <c r="E327" s="46">
        <v>0.59</v>
      </c>
      <c r="F327" s="43">
        <f t="shared" si="5"/>
        <v>7.08</v>
      </c>
    </row>
    <row r="328" spans="1:6" ht="12.75" customHeight="1">
      <c r="A328" s="64" t="s">
        <v>194</v>
      </c>
      <c r="B328" s="42" t="s">
        <v>195</v>
      </c>
      <c r="C328" s="41" t="s">
        <v>8</v>
      </c>
      <c r="D328" s="41"/>
      <c r="E328" s="43"/>
      <c r="F328" s="43">
        <f>F329+F330+F331+F332+F333+F334</f>
        <v>22.020000000000003</v>
      </c>
    </row>
    <row r="329" spans="1:6" ht="12.75" customHeight="1">
      <c r="A329" s="64"/>
      <c r="B329" s="51" t="s">
        <v>252</v>
      </c>
      <c r="C329" s="41" t="s">
        <v>197</v>
      </c>
      <c r="D329" s="41">
        <v>60</v>
      </c>
      <c r="E329" s="43">
        <v>18.11</v>
      </c>
      <c r="F329" s="41">
        <f>E329*D329/60</f>
        <v>18.11</v>
      </c>
    </row>
    <row r="330" spans="1:6" ht="12.75" customHeight="1">
      <c r="A330" s="64"/>
      <c r="B330" s="51" t="s">
        <v>253</v>
      </c>
      <c r="C330" s="41" t="s">
        <v>197</v>
      </c>
      <c r="D330" s="41">
        <v>10</v>
      </c>
      <c r="E330" s="43">
        <v>3.74</v>
      </c>
      <c r="F330" s="43">
        <f>E330*D330/60</f>
        <v>0.6233333333333334</v>
      </c>
    </row>
    <row r="331" spans="1:6" ht="12.75" customHeight="1">
      <c r="A331" s="64"/>
      <c r="B331" s="49" t="s">
        <v>232</v>
      </c>
      <c r="C331" s="45" t="s">
        <v>197</v>
      </c>
      <c r="D331" s="45">
        <v>30</v>
      </c>
      <c r="E331" s="46">
        <v>2.02</v>
      </c>
      <c r="F331" s="46">
        <f>E331*30/60</f>
        <v>1.01</v>
      </c>
    </row>
    <row r="332" spans="1:6" ht="12.75" customHeight="1">
      <c r="A332" s="64"/>
      <c r="B332" s="20" t="s">
        <v>176</v>
      </c>
      <c r="C332" s="3" t="s">
        <v>173</v>
      </c>
      <c r="D332" s="3">
        <v>60</v>
      </c>
      <c r="E332" s="5">
        <v>0.5</v>
      </c>
      <c r="F332" s="5">
        <f>E332*D332/60</f>
        <v>0.5</v>
      </c>
    </row>
    <row r="333" spans="1:6" ht="12.75" customHeight="1">
      <c r="A333" s="64"/>
      <c r="B333" s="49" t="s">
        <v>196</v>
      </c>
      <c r="C333" s="45" t="s">
        <v>197</v>
      </c>
      <c r="D333" s="45">
        <v>20</v>
      </c>
      <c r="E333" s="46">
        <v>1.23</v>
      </c>
      <c r="F333" s="46">
        <f>E333*D333/60</f>
        <v>0.41000000000000003</v>
      </c>
    </row>
    <row r="334" spans="1:6" ht="12.75" customHeight="1">
      <c r="A334" s="64"/>
      <c r="B334" s="51" t="s">
        <v>199</v>
      </c>
      <c r="C334" s="41" t="s">
        <v>197</v>
      </c>
      <c r="D334" s="41">
        <v>20</v>
      </c>
      <c r="E334" s="43">
        <v>4.1</v>
      </c>
      <c r="F334" s="46">
        <f>E334*D334/60</f>
        <v>1.3666666666666667</v>
      </c>
    </row>
    <row r="335" spans="1:6" ht="12.75" customHeight="1">
      <c r="A335" s="45">
        <v>5</v>
      </c>
      <c r="B335" s="44" t="s">
        <v>25</v>
      </c>
      <c r="C335" s="45" t="s">
        <v>8</v>
      </c>
      <c r="D335" s="45"/>
      <c r="E335" s="45"/>
      <c r="F335" s="46">
        <f>F316*74.32%</f>
        <v>101.4468</v>
      </c>
    </row>
    <row r="336" spans="1:6" ht="12.75" customHeight="1">
      <c r="A336" s="45">
        <v>6</v>
      </c>
      <c r="B336" s="44" t="s">
        <v>17</v>
      </c>
      <c r="C336" s="45" t="s">
        <v>8</v>
      </c>
      <c r="D336" s="45"/>
      <c r="E336" s="45"/>
      <c r="F336" s="46">
        <f>F335+F328+F319+F318+F316</f>
        <v>337.328795</v>
      </c>
    </row>
    <row r="337" spans="1:6" ht="12.75" customHeight="1">
      <c r="A337" s="45">
        <v>7</v>
      </c>
      <c r="B337" s="44" t="s">
        <v>54</v>
      </c>
      <c r="C337" s="45" t="s">
        <v>8</v>
      </c>
      <c r="D337" s="45"/>
      <c r="E337" s="45"/>
      <c r="F337" s="46">
        <f>F336*25%</f>
        <v>84.33219875</v>
      </c>
    </row>
    <row r="338" spans="1:6" ht="12.75" customHeight="1">
      <c r="A338" s="52">
        <v>8</v>
      </c>
      <c r="B338" s="53" t="s">
        <v>200</v>
      </c>
      <c r="C338" s="52" t="s">
        <v>8</v>
      </c>
      <c r="D338" s="52"/>
      <c r="E338" s="52"/>
      <c r="F338" s="54">
        <f>F337+F336</f>
        <v>421.66099375</v>
      </c>
    </row>
    <row r="339" spans="1:6" ht="12.75" customHeight="1">
      <c r="A339" s="55">
        <v>9</v>
      </c>
      <c r="B339" s="56" t="s">
        <v>138</v>
      </c>
      <c r="C339" s="55" t="s">
        <v>8</v>
      </c>
      <c r="D339" s="55"/>
      <c r="E339" s="55"/>
      <c r="F339" s="57">
        <f>F338*18%</f>
        <v>75.898978875</v>
      </c>
    </row>
    <row r="340" spans="1:6" ht="12.75" customHeight="1">
      <c r="A340" s="55">
        <v>10</v>
      </c>
      <c r="B340" s="58" t="s">
        <v>201</v>
      </c>
      <c r="C340" s="55" t="s">
        <v>8</v>
      </c>
      <c r="D340" s="55"/>
      <c r="E340" s="55"/>
      <c r="F340" s="59">
        <f>F338+F339</f>
        <v>497.559972625</v>
      </c>
    </row>
    <row r="341" spans="1:6" ht="12.75" customHeight="1">
      <c r="A341" s="60"/>
      <c r="B341" s="34"/>
      <c r="C341" s="34"/>
      <c r="D341" s="34"/>
      <c r="E341" s="34"/>
      <c r="F341" s="34"/>
    </row>
    <row r="342" spans="1:6" ht="12.75" customHeight="1">
      <c r="A342" s="60"/>
      <c r="B342" s="34" t="s">
        <v>12</v>
      </c>
      <c r="C342" s="34"/>
      <c r="D342" s="34"/>
      <c r="E342" s="34" t="s">
        <v>13</v>
      </c>
      <c r="F342" s="34"/>
    </row>
    <row r="343" spans="1:6" ht="12.75" customHeight="1">
      <c r="A343" s="60"/>
      <c r="B343" s="60"/>
      <c r="C343" s="60"/>
      <c r="D343" s="60"/>
      <c r="E343" s="60"/>
      <c r="F343" s="60"/>
    </row>
    <row r="344" spans="1:6" ht="12.75" customHeight="1">
      <c r="A344" s="60"/>
      <c r="B344" s="60"/>
      <c r="C344" s="60"/>
      <c r="D344" s="60"/>
      <c r="E344" s="60"/>
      <c r="F344" s="60"/>
    </row>
    <row r="345" spans="1:6" ht="12.75" customHeight="1">
      <c r="A345" s="60"/>
      <c r="B345" s="76" t="s">
        <v>18</v>
      </c>
      <c r="C345" s="76"/>
      <c r="D345" s="76"/>
      <c r="E345" s="76"/>
      <c r="F345" s="33"/>
    </row>
    <row r="346" spans="1:6" ht="12.75" customHeight="1">
      <c r="A346" s="60"/>
      <c r="B346" s="34"/>
      <c r="C346" s="34"/>
      <c r="D346" s="34"/>
      <c r="E346" s="34"/>
      <c r="F346" s="34"/>
    </row>
    <row r="347" spans="1:6" ht="12.75" customHeight="1">
      <c r="A347" s="60"/>
      <c r="B347" s="77" t="s">
        <v>256</v>
      </c>
      <c r="C347" s="77"/>
      <c r="D347" s="77"/>
      <c r="E347" s="77"/>
      <c r="F347" s="35"/>
    </row>
    <row r="348" spans="1:6" ht="12.75" customHeight="1">
      <c r="A348" s="36" t="s">
        <v>0</v>
      </c>
      <c r="B348" s="36" t="s">
        <v>1</v>
      </c>
      <c r="C348" s="36" t="s">
        <v>2</v>
      </c>
      <c r="D348" s="36" t="s">
        <v>3</v>
      </c>
      <c r="E348" s="36" t="s">
        <v>4</v>
      </c>
      <c r="F348" s="36" t="s">
        <v>5</v>
      </c>
    </row>
    <row r="349" spans="1:6" ht="12.75" customHeight="1">
      <c r="A349" s="37"/>
      <c r="B349" s="37"/>
      <c r="C349" s="37"/>
      <c r="D349" s="37"/>
      <c r="E349" s="37" t="s">
        <v>6</v>
      </c>
      <c r="F349" s="37" t="s">
        <v>6</v>
      </c>
    </row>
    <row r="350" spans="1:6" ht="12.75" customHeight="1">
      <c r="A350" s="41" t="s">
        <v>14</v>
      </c>
      <c r="B350" s="39" t="s">
        <v>7</v>
      </c>
      <c r="C350" s="38"/>
      <c r="D350" s="38"/>
      <c r="E350" s="38"/>
      <c r="F350" s="40">
        <f>F351</f>
        <v>45.5</v>
      </c>
    </row>
    <row r="351" spans="1:6" ht="12.75" customHeight="1">
      <c r="A351" s="41"/>
      <c r="B351" s="4" t="s">
        <v>186</v>
      </c>
      <c r="C351" s="3" t="s">
        <v>9</v>
      </c>
      <c r="D351" s="13" t="s">
        <v>52</v>
      </c>
      <c r="E351" s="5">
        <v>45.5</v>
      </c>
      <c r="F351" s="5">
        <f>E351*60/60</f>
        <v>45.5</v>
      </c>
    </row>
    <row r="352" spans="1:6" ht="12.75" customHeight="1">
      <c r="A352" s="41" t="s">
        <v>15</v>
      </c>
      <c r="B352" s="42" t="s">
        <v>10</v>
      </c>
      <c r="C352" s="41" t="s">
        <v>8</v>
      </c>
      <c r="D352" s="43">
        <f>F350</f>
        <v>45.5</v>
      </c>
      <c r="E352" s="43"/>
      <c r="F352" s="43">
        <f>D352*26.2%</f>
        <v>11.921000000000001</v>
      </c>
    </row>
    <row r="353" spans="1:6" ht="12.75" customHeight="1">
      <c r="A353" s="41" t="s">
        <v>16</v>
      </c>
      <c r="B353" s="42" t="s">
        <v>19</v>
      </c>
      <c r="C353" s="41"/>
      <c r="D353" s="41"/>
      <c r="E353" s="43"/>
      <c r="F353" s="43">
        <f>F354+F355</f>
        <v>7</v>
      </c>
    </row>
    <row r="354" spans="1:6" ht="12.75" customHeight="1">
      <c r="A354" s="41"/>
      <c r="B354" s="44" t="s">
        <v>191</v>
      </c>
      <c r="C354" s="45" t="s">
        <v>48</v>
      </c>
      <c r="D354" s="45">
        <v>0.005</v>
      </c>
      <c r="E354" s="46">
        <v>220</v>
      </c>
      <c r="F354" s="46">
        <f>E354*D354</f>
        <v>1.1</v>
      </c>
    </row>
    <row r="355" spans="1:6" ht="12.75" customHeight="1">
      <c r="A355" s="41"/>
      <c r="B355" s="65" t="s">
        <v>192</v>
      </c>
      <c r="C355" s="48" t="s">
        <v>193</v>
      </c>
      <c r="D355" s="45">
        <v>10</v>
      </c>
      <c r="E355" s="46">
        <v>0.59</v>
      </c>
      <c r="F355" s="43">
        <f>E355*D355</f>
        <v>5.8999999999999995</v>
      </c>
    </row>
    <row r="356" spans="1:6" ht="12.75" customHeight="1">
      <c r="A356" s="41" t="s">
        <v>194</v>
      </c>
      <c r="B356" s="42" t="s">
        <v>195</v>
      </c>
      <c r="C356" s="41" t="s">
        <v>8</v>
      </c>
      <c r="D356" s="41"/>
      <c r="E356" s="43"/>
      <c r="F356" s="43">
        <f>F357+F358</f>
        <v>1.7766666666666668</v>
      </c>
    </row>
    <row r="357" spans="1:6" ht="12.75" customHeight="1">
      <c r="A357" s="41"/>
      <c r="B357" s="49" t="s">
        <v>196</v>
      </c>
      <c r="C357" s="45" t="s">
        <v>197</v>
      </c>
      <c r="D357" s="45">
        <v>20</v>
      </c>
      <c r="E357" s="46">
        <v>1.23</v>
      </c>
      <c r="F357" s="46">
        <f>E357*D357/60</f>
        <v>0.41000000000000003</v>
      </c>
    </row>
    <row r="358" spans="1:6" ht="12.75" customHeight="1">
      <c r="A358" s="41"/>
      <c r="B358" s="51" t="s">
        <v>199</v>
      </c>
      <c r="C358" s="41" t="s">
        <v>197</v>
      </c>
      <c r="D358" s="41">
        <v>20</v>
      </c>
      <c r="E358" s="43">
        <v>4.1</v>
      </c>
      <c r="F358" s="46">
        <f>E358*D358/60</f>
        <v>1.3666666666666667</v>
      </c>
    </row>
    <row r="359" spans="1:6" ht="12.75" customHeight="1">
      <c r="A359" s="45">
        <v>5</v>
      </c>
      <c r="B359" s="44" t="s">
        <v>25</v>
      </c>
      <c r="C359" s="45" t="s">
        <v>8</v>
      </c>
      <c r="D359" s="45"/>
      <c r="E359" s="45"/>
      <c r="F359" s="46">
        <f>F350*74.32%</f>
        <v>33.815599999999996</v>
      </c>
    </row>
    <row r="360" spans="1:6" ht="12.75" customHeight="1">
      <c r="A360" s="45">
        <v>6</v>
      </c>
      <c r="B360" s="44" t="s">
        <v>17</v>
      </c>
      <c r="C360" s="45" t="s">
        <v>8</v>
      </c>
      <c r="D360" s="45"/>
      <c r="E360" s="45"/>
      <c r="F360" s="46">
        <v>100.02</v>
      </c>
    </row>
    <row r="361" spans="1:6" ht="12.75" customHeight="1">
      <c r="A361" s="45">
        <v>7</v>
      </c>
      <c r="B361" s="44" t="s">
        <v>54</v>
      </c>
      <c r="C361" s="45" t="s">
        <v>8</v>
      </c>
      <c r="D361" s="45"/>
      <c r="E361" s="45"/>
      <c r="F361" s="46">
        <f>F360*25%</f>
        <v>25.005</v>
      </c>
    </row>
    <row r="362" spans="1:6" ht="12.75" customHeight="1">
      <c r="A362" s="52">
        <v>8</v>
      </c>
      <c r="B362" s="53" t="s">
        <v>200</v>
      </c>
      <c r="C362" s="52" t="s">
        <v>8</v>
      </c>
      <c r="D362" s="52"/>
      <c r="E362" s="52"/>
      <c r="F362" s="54">
        <f>F361+F360</f>
        <v>125.02499999999999</v>
      </c>
    </row>
    <row r="363" spans="1:6" ht="12.75" customHeight="1">
      <c r="A363" s="55">
        <v>9</v>
      </c>
      <c r="B363" s="56" t="s">
        <v>138</v>
      </c>
      <c r="C363" s="55" t="s">
        <v>8</v>
      </c>
      <c r="D363" s="55"/>
      <c r="E363" s="55"/>
      <c r="F363" s="57">
        <f>F362*18%</f>
        <v>22.504499999999997</v>
      </c>
    </row>
    <row r="364" spans="1:6" ht="12.75" customHeight="1">
      <c r="A364" s="55">
        <v>10</v>
      </c>
      <c r="B364" s="58" t="s">
        <v>201</v>
      </c>
      <c r="C364" s="55" t="s">
        <v>8</v>
      </c>
      <c r="D364" s="55"/>
      <c r="E364" s="55"/>
      <c r="F364" s="59">
        <v>147.54</v>
      </c>
    </row>
    <row r="365" spans="1:6" ht="12.75" customHeight="1">
      <c r="A365" s="60"/>
      <c r="B365" s="60"/>
      <c r="C365" s="60"/>
      <c r="D365" s="60"/>
      <c r="E365" s="60"/>
      <c r="F365" s="60"/>
    </row>
    <row r="366" spans="1:6" ht="12.75" customHeight="1">
      <c r="A366" s="60"/>
      <c r="B366" s="34" t="s">
        <v>12</v>
      </c>
      <c r="C366" s="34"/>
      <c r="D366" s="34"/>
      <c r="E366" s="34" t="s">
        <v>13</v>
      </c>
      <c r="F366" s="60"/>
    </row>
    <row r="367" spans="1:6" ht="12.75" customHeight="1">
      <c r="A367" s="60"/>
      <c r="B367" s="60"/>
      <c r="C367" s="60"/>
      <c r="D367" s="60"/>
      <c r="E367" s="60"/>
      <c r="F367" s="60"/>
    </row>
    <row r="368" spans="1:6" ht="12.75" customHeight="1">
      <c r="A368" s="60"/>
      <c r="B368" s="60"/>
      <c r="C368" s="60"/>
      <c r="D368" s="60"/>
      <c r="E368" s="60"/>
      <c r="F368" s="60"/>
    </row>
    <row r="369" spans="1:6" ht="12.75" customHeight="1">
      <c r="A369" s="60"/>
      <c r="B369" s="60"/>
      <c r="C369" s="60"/>
      <c r="D369" s="60"/>
      <c r="E369" s="60"/>
      <c r="F369" s="60"/>
    </row>
    <row r="370" spans="1:6" ht="12.75" customHeight="1">
      <c r="A370" s="60"/>
      <c r="B370" s="60"/>
      <c r="C370" s="60"/>
      <c r="D370" s="60"/>
      <c r="E370" s="60"/>
      <c r="F370" s="60"/>
    </row>
    <row r="371" spans="1:6" ht="12.75" customHeight="1">
      <c r="A371" s="60"/>
      <c r="B371" s="60"/>
      <c r="C371" s="60"/>
      <c r="D371" s="60"/>
      <c r="E371" s="60"/>
      <c r="F371" s="60"/>
    </row>
    <row r="372" spans="1:6" ht="12.75" customHeight="1">
      <c r="A372" s="60"/>
      <c r="B372" s="60"/>
      <c r="C372" s="60"/>
      <c r="D372" s="60"/>
      <c r="E372" s="60"/>
      <c r="F372" s="60"/>
    </row>
    <row r="373" spans="1:6" ht="12.75" customHeight="1">
      <c r="A373" s="60"/>
      <c r="B373" s="76" t="s">
        <v>18</v>
      </c>
      <c r="C373" s="76"/>
      <c r="D373" s="76"/>
      <c r="E373" s="76"/>
      <c r="F373" s="33"/>
    </row>
    <row r="374" spans="1:6" ht="12.75" customHeight="1">
      <c r="A374" s="60"/>
      <c r="B374" s="34"/>
      <c r="C374" s="34"/>
      <c r="D374" s="34"/>
      <c r="E374" s="34"/>
      <c r="F374" s="34"/>
    </row>
    <row r="375" spans="1:6" ht="12.75" customHeight="1">
      <c r="A375" s="60"/>
      <c r="B375" s="78" t="s">
        <v>257</v>
      </c>
      <c r="C375" s="78"/>
      <c r="D375" s="78"/>
      <c r="E375" s="78"/>
      <c r="F375" s="35"/>
    </row>
    <row r="376" spans="1:6" ht="12.75" customHeight="1">
      <c r="A376" s="36" t="s">
        <v>0</v>
      </c>
      <c r="B376" s="36" t="s">
        <v>1</v>
      </c>
      <c r="C376" s="36" t="s">
        <v>2</v>
      </c>
      <c r="D376" s="36" t="s">
        <v>3</v>
      </c>
      <c r="E376" s="36" t="s">
        <v>4</v>
      </c>
      <c r="F376" s="36" t="s">
        <v>5</v>
      </c>
    </row>
    <row r="377" spans="1:6" ht="12.75" customHeight="1">
      <c r="A377" s="37"/>
      <c r="B377" s="37"/>
      <c r="C377" s="37"/>
      <c r="D377" s="37"/>
      <c r="E377" s="37" t="s">
        <v>6</v>
      </c>
      <c r="F377" s="37" t="s">
        <v>6</v>
      </c>
    </row>
    <row r="378" spans="1:6" ht="12.75" customHeight="1">
      <c r="A378" s="41" t="s">
        <v>14</v>
      </c>
      <c r="B378" s="39" t="s">
        <v>7</v>
      </c>
      <c r="C378" s="38"/>
      <c r="D378" s="38"/>
      <c r="E378" s="38"/>
      <c r="F378" s="40">
        <f>F379</f>
        <v>136.5</v>
      </c>
    </row>
    <row r="379" spans="1:6" ht="12.75" customHeight="1">
      <c r="A379" s="41"/>
      <c r="B379" s="4" t="s">
        <v>186</v>
      </c>
      <c r="C379" s="3" t="s">
        <v>9</v>
      </c>
      <c r="D379" s="13" t="s">
        <v>247</v>
      </c>
      <c r="E379" s="3">
        <v>45.5</v>
      </c>
      <c r="F379" s="5">
        <f>E379*180/60</f>
        <v>136.5</v>
      </c>
    </row>
    <row r="380" spans="1:6" ht="12.75" customHeight="1">
      <c r="A380" s="41" t="s">
        <v>15</v>
      </c>
      <c r="B380" s="42" t="s">
        <v>10</v>
      </c>
      <c r="C380" s="41" t="s">
        <v>8</v>
      </c>
      <c r="D380" s="43">
        <f>F378</f>
        <v>136.5</v>
      </c>
      <c r="E380" s="41"/>
      <c r="F380" s="43">
        <f>D380*26.2%</f>
        <v>35.763</v>
      </c>
    </row>
    <row r="381" spans="1:6" ht="12.75" customHeight="1">
      <c r="A381" s="41" t="s">
        <v>16</v>
      </c>
      <c r="B381" s="42" t="s">
        <v>19</v>
      </c>
      <c r="C381" s="41"/>
      <c r="D381" s="41"/>
      <c r="E381" s="41"/>
      <c r="F381" s="43">
        <f>F382+F383+F384+F385+F386+F387+F388+F389</f>
        <v>38.598995</v>
      </c>
    </row>
    <row r="382" spans="1:6" ht="12.75" customHeight="1">
      <c r="A382" s="41"/>
      <c r="B382" s="42" t="s">
        <v>258</v>
      </c>
      <c r="C382" s="41" t="s">
        <v>210</v>
      </c>
      <c r="D382" s="41">
        <v>0.1</v>
      </c>
      <c r="E382" s="43">
        <v>88</v>
      </c>
      <c r="F382" s="43">
        <f>E382*D382</f>
        <v>8.8</v>
      </c>
    </row>
    <row r="383" spans="1:6" ht="12.75" customHeight="1">
      <c r="A383" s="41"/>
      <c r="B383" s="42" t="s">
        <v>249</v>
      </c>
      <c r="C383" s="41" t="s">
        <v>49</v>
      </c>
      <c r="D383" s="41">
        <v>0.021</v>
      </c>
      <c r="E383" s="43">
        <v>92.6</v>
      </c>
      <c r="F383" s="43">
        <f aca="true" t="shared" si="6" ref="F383:F389">E383*D383</f>
        <v>1.9446</v>
      </c>
    </row>
    <row r="384" spans="1:6" ht="12.75" customHeight="1">
      <c r="A384" s="41"/>
      <c r="B384" s="42" t="s">
        <v>220</v>
      </c>
      <c r="C384" s="41" t="s">
        <v>49</v>
      </c>
      <c r="D384" s="41">
        <v>0.025</v>
      </c>
      <c r="E384" s="43">
        <v>792</v>
      </c>
      <c r="F384" s="43">
        <f t="shared" si="6"/>
        <v>19.8</v>
      </c>
    </row>
    <row r="385" spans="1:6" ht="12.75" customHeight="1">
      <c r="A385" s="41"/>
      <c r="B385" s="42" t="s">
        <v>241</v>
      </c>
      <c r="C385" s="41" t="s">
        <v>49</v>
      </c>
      <c r="D385" s="41">
        <v>0.0025</v>
      </c>
      <c r="E385" s="43">
        <v>68.99</v>
      </c>
      <c r="F385" s="43">
        <f t="shared" si="6"/>
        <v>0.172475</v>
      </c>
    </row>
    <row r="386" spans="1:6" ht="12.75" customHeight="1">
      <c r="A386" s="41"/>
      <c r="B386" s="42" t="s">
        <v>205</v>
      </c>
      <c r="C386" s="41" t="s">
        <v>49</v>
      </c>
      <c r="D386" s="41">
        <v>0.001</v>
      </c>
      <c r="E386" s="43">
        <v>56</v>
      </c>
      <c r="F386" s="43">
        <f t="shared" si="6"/>
        <v>0.056</v>
      </c>
    </row>
    <row r="387" spans="1:6" ht="12.75" customHeight="1">
      <c r="A387" s="41"/>
      <c r="B387" s="42" t="s">
        <v>250</v>
      </c>
      <c r="C387" s="41" t="s">
        <v>49</v>
      </c>
      <c r="D387" s="41">
        <v>0.002</v>
      </c>
      <c r="E387" s="43">
        <v>84</v>
      </c>
      <c r="F387" s="43">
        <f t="shared" si="6"/>
        <v>0.168</v>
      </c>
    </row>
    <row r="388" spans="1:6" ht="12.75" customHeight="1">
      <c r="A388" s="41"/>
      <c r="B388" s="42" t="s">
        <v>251</v>
      </c>
      <c r="C388" s="41" t="s">
        <v>49</v>
      </c>
      <c r="D388" s="41">
        <v>8.6E-05</v>
      </c>
      <c r="E388" s="43">
        <v>6720</v>
      </c>
      <c r="F388" s="43">
        <f t="shared" si="6"/>
        <v>0.57792</v>
      </c>
    </row>
    <row r="389" spans="1:6" ht="12.75" customHeight="1">
      <c r="A389" s="41"/>
      <c r="B389" s="65" t="s">
        <v>192</v>
      </c>
      <c r="C389" s="48" t="s">
        <v>193</v>
      </c>
      <c r="D389" s="45">
        <v>12</v>
      </c>
      <c r="E389" s="46">
        <v>0.59</v>
      </c>
      <c r="F389" s="43">
        <f t="shared" si="6"/>
        <v>7.08</v>
      </c>
    </row>
    <row r="390" spans="1:6" ht="12.75" customHeight="1">
      <c r="A390" s="64" t="s">
        <v>194</v>
      </c>
      <c r="B390" s="42" t="s">
        <v>195</v>
      </c>
      <c r="C390" s="41" t="s">
        <v>8</v>
      </c>
      <c r="D390" s="41"/>
      <c r="E390" s="43"/>
      <c r="F390" s="43">
        <f>F391+F392+F393+F394+F395+F396</f>
        <v>22.020000000000003</v>
      </c>
    </row>
    <row r="391" spans="1:6" ht="12.75" customHeight="1">
      <c r="A391" s="64"/>
      <c r="B391" s="51" t="s">
        <v>252</v>
      </c>
      <c r="C391" s="41" t="s">
        <v>197</v>
      </c>
      <c r="D391" s="41">
        <v>60</v>
      </c>
      <c r="E391" s="43">
        <v>18.11</v>
      </c>
      <c r="F391" s="41">
        <f>E391*D391/60</f>
        <v>18.11</v>
      </c>
    </row>
    <row r="392" spans="1:6" ht="12.75" customHeight="1">
      <c r="A392" s="64"/>
      <c r="B392" s="51" t="s">
        <v>253</v>
      </c>
      <c r="C392" s="41" t="s">
        <v>197</v>
      </c>
      <c r="D392" s="41">
        <v>10</v>
      </c>
      <c r="E392" s="43">
        <v>3.74</v>
      </c>
      <c r="F392" s="43">
        <f>E392*D392/60</f>
        <v>0.6233333333333334</v>
      </c>
    </row>
    <row r="393" spans="1:6" ht="12.75" customHeight="1">
      <c r="A393" s="64"/>
      <c r="B393" s="49" t="s">
        <v>232</v>
      </c>
      <c r="C393" s="45" t="s">
        <v>197</v>
      </c>
      <c r="D393" s="45">
        <v>30</v>
      </c>
      <c r="E393" s="46">
        <v>2.02</v>
      </c>
      <c r="F393" s="46">
        <f>E393*30/60</f>
        <v>1.01</v>
      </c>
    </row>
    <row r="394" spans="1:6" ht="12.75" customHeight="1">
      <c r="A394" s="64"/>
      <c r="B394" s="20" t="s">
        <v>176</v>
      </c>
      <c r="C394" s="3" t="s">
        <v>173</v>
      </c>
      <c r="D394" s="3">
        <v>60</v>
      </c>
      <c r="E394" s="5">
        <v>0.5</v>
      </c>
      <c r="F394" s="5">
        <f>E394*D394/60</f>
        <v>0.5</v>
      </c>
    </row>
    <row r="395" spans="1:6" ht="12.75" customHeight="1">
      <c r="A395" s="64"/>
      <c r="B395" s="49" t="s">
        <v>196</v>
      </c>
      <c r="C395" s="45" t="s">
        <v>197</v>
      </c>
      <c r="D395" s="45">
        <v>20</v>
      </c>
      <c r="E395" s="46">
        <v>1.23</v>
      </c>
      <c r="F395" s="46">
        <f>E395*D395/60</f>
        <v>0.41000000000000003</v>
      </c>
    </row>
    <row r="396" spans="1:6" ht="12.75" customHeight="1">
      <c r="A396" s="64"/>
      <c r="B396" s="51" t="s">
        <v>199</v>
      </c>
      <c r="C396" s="41" t="s">
        <v>197</v>
      </c>
      <c r="D396" s="41">
        <v>20</v>
      </c>
      <c r="E396" s="43">
        <v>4.1</v>
      </c>
      <c r="F396" s="46">
        <f>E396*D396/60</f>
        <v>1.3666666666666667</v>
      </c>
    </row>
    <row r="397" spans="1:6" ht="12.75" customHeight="1">
      <c r="A397" s="45">
        <v>5</v>
      </c>
      <c r="B397" s="44" t="s">
        <v>25</v>
      </c>
      <c r="C397" s="45" t="s">
        <v>8</v>
      </c>
      <c r="D397" s="45"/>
      <c r="E397" s="45"/>
      <c r="F397" s="46">
        <f>F378*74.32%</f>
        <v>101.4468</v>
      </c>
    </row>
    <row r="398" spans="1:6" ht="12.75" customHeight="1">
      <c r="A398" s="45">
        <v>6</v>
      </c>
      <c r="B398" s="44" t="s">
        <v>17</v>
      </c>
      <c r="C398" s="45" t="s">
        <v>8</v>
      </c>
      <c r="D398" s="45"/>
      <c r="E398" s="45"/>
      <c r="F398" s="46">
        <f>F397+F390+F381+F380+F378</f>
        <v>334.328795</v>
      </c>
    </row>
    <row r="399" spans="1:6" ht="12.75" customHeight="1">
      <c r="A399" s="45">
        <v>7</v>
      </c>
      <c r="B399" s="44" t="s">
        <v>54</v>
      </c>
      <c r="C399" s="45" t="s">
        <v>8</v>
      </c>
      <c r="D399" s="45"/>
      <c r="E399" s="45"/>
      <c r="F399" s="46">
        <f>F398*25%</f>
        <v>83.58219875</v>
      </c>
    </row>
    <row r="400" spans="1:6" ht="12.75" customHeight="1">
      <c r="A400" s="52">
        <v>8</v>
      </c>
      <c r="B400" s="53" t="s">
        <v>200</v>
      </c>
      <c r="C400" s="52" t="s">
        <v>8</v>
      </c>
      <c r="D400" s="52"/>
      <c r="E400" s="52"/>
      <c r="F400" s="54">
        <f>F399+F398</f>
        <v>417.91099375</v>
      </c>
    </row>
    <row r="401" spans="1:6" ht="12.75" customHeight="1">
      <c r="A401" s="55">
        <v>9</v>
      </c>
      <c r="B401" s="56" t="s">
        <v>138</v>
      </c>
      <c r="C401" s="55" t="s">
        <v>8</v>
      </c>
      <c r="D401" s="55"/>
      <c r="E401" s="55"/>
      <c r="F401" s="57">
        <f>F400*18%</f>
        <v>75.223978875</v>
      </c>
    </row>
    <row r="402" spans="1:6" ht="12.75" customHeight="1">
      <c r="A402" s="55">
        <v>10</v>
      </c>
      <c r="B402" s="58" t="s">
        <v>201</v>
      </c>
      <c r="C402" s="55" t="s">
        <v>8</v>
      </c>
      <c r="D402" s="55"/>
      <c r="E402" s="55"/>
      <c r="F402" s="59">
        <f>F400+F401</f>
        <v>493.134972625</v>
      </c>
    </row>
    <row r="403" spans="1:6" ht="12.75" customHeight="1">
      <c r="A403" s="34"/>
      <c r="B403" s="34"/>
      <c r="C403" s="34"/>
      <c r="D403" s="34"/>
      <c r="E403" s="34"/>
      <c r="F403" s="34"/>
    </row>
    <row r="404" spans="1:6" ht="12.75" customHeight="1">
      <c r="A404" s="34"/>
      <c r="B404" s="34" t="s">
        <v>12</v>
      </c>
      <c r="C404" s="34"/>
      <c r="D404" s="34"/>
      <c r="E404" s="34" t="s">
        <v>13</v>
      </c>
      <c r="F404" s="34"/>
    </row>
    <row r="405" spans="1:6" ht="12.75" customHeight="1">
      <c r="A405" s="60"/>
      <c r="B405" s="60"/>
      <c r="C405" s="60"/>
      <c r="D405" s="60"/>
      <c r="E405" s="60"/>
      <c r="F405" s="60"/>
    </row>
    <row r="406" spans="1:6" ht="12.75" customHeight="1">
      <c r="A406" s="60"/>
      <c r="B406" s="60"/>
      <c r="C406" s="60"/>
      <c r="D406" s="60"/>
      <c r="E406" s="60"/>
      <c r="F406" s="60"/>
    </row>
    <row r="407" spans="1:6" ht="12.75" customHeight="1">
      <c r="A407" s="60"/>
      <c r="B407" s="76" t="s">
        <v>18</v>
      </c>
      <c r="C407" s="76"/>
      <c r="D407" s="76"/>
      <c r="E407" s="76"/>
      <c r="F407" s="33"/>
    </row>
    <row r="408" spans="1:6" ht="12.75" customHeight="1">
      <c r="A408" s="60"/>
      <c r="B408" s="34"/>
      <c r="C408" s="34"/>
      <c r="D408" s="34"/>
      <c r="E408" s="34"/>
      <c r="F408" s="34"/>
    </row>
    <row r="409" spans="1:6" ht="12.75" customHeight="1">
      <c r="A409" s="60"/>
      <c r="B409" s="77" t="s">
        <v>259</v>
      </c>
      <c r="C409" s="77"/>
      <c r="D409" s="77"/>
      <c r="E409" s="77"/>
      <c r="F409" s="35"/>
    </row>
    <row r="410" spans="1:6" ht="12.75" customHeight="1">
      <c r="A410" s="36" t="s">
        <v>0</v>
      </c>
      <c r="B410" s="36" t="s">
        <v>1</v>
      </c>
      <c r="C410" s="36" t="s">
        <v>2</v>
      </c>
      <c r="D410" s="36" t="s">
        <v>3</v>
      </c>
      <c r="E410" s="36" t="s">
        <v>4</v>
      </c>
      <c r="F410" s="36" t="s">
        <v>5</v>
      </c>
    </row>
    <row r="411" spans="1:6" ht="12.75" customHeight="1">
      <c r="A411" s="37"/>
      <c r="B411" s="37"/>
      <c r="C411" s="37"/>
      <c r="D411" s="37"/>
      <c r="E411" s="37" t="s">
        <v>6</v>
      </c>
      <c r="F411" s="37" t="s">
        <v>6</v>
      </c>
    </row>
    <row r="412" spans="1:6" ht="12.75" customHeight="1">
      <c r="A412" s="41" t="s">
        <v>14</v>
      </c>
      <c r="B412" s="39" t="s">
        <v>7</v>
      </c>
      <c r="C412" s="38"/>
      <c r="D412" s="38"/>
      <c r="E412" s="38"/>
      <c r="F412" s="40">
        <f>F413</f>
        <v>45.5</v>
      </c>
    </row>
    <row r="413" spans="1:6" ht="12.75" customHeight="1">
      <c r="A413" s="41"/>
      <c r="B413" s="4" t="s">
        <v>186</v>
      </c>
      <c r="C413" s="3" t="s">
        <v>9</v>
      </c>
      <c r="D413" s="13" t="s">
        <v>52</v>
      </c>
      <c r="E413" s="3">
        <v>45.5</v>
      </c>
      <c r="F413" s="5">
        <f>E413*60/60</f>
        <v>45.5</v>
      </c>
    </row>
    <row r="414" spans="1:6" ht="12.75" customHeight="1">
      <c r="A414" s="41" t="s">
        <v>15</v>
      </c>
      <c r="B414" s="42" t="s">
        <v>10</v>
      </c>
      <c r="C414" s="41" t="s">
        <v>8</v>
      </c>
      <c r="D414" s="43">
        <f>F412</f>
        <v>45.5</v>
      </c>
      <c r="E414" s="41"/>
      <c r="F414" s="43">
        <f>D414*26.2%</f>
        <v>11.921000000000001</v>
      </c>
    </row>
    <row r="415" spans="1:6" ht="12.75" customHeight="1">
      <c r="A415" s="41" t="s">
        <v>16</v>
      </c>
      <c r="B415" s="42" t="s">
        <v>19</v>
      </c>
      <c r="C415" s="41"/>
      <c r="D415" s="41"/>
      <c r="E415" s="41"/>
      <c r="F415" s="43">
        <f>F416+F417+F418+F419+F420</f>
        <v>29.9998</v>
      </c>
    </row>
    <row r="416" spans="1:6" ht="12.75" customHeight="1">
      <c r="A416" s="41"/>
      <c r="B416" s="42" t="s">
        <v>260</v>
      </c>
      <c r="C416" s="41" t="s">
        <v>210</v>
      </c>
      <c r="D416" s="41">
        <v>0.1</v>
      </c>
      <c r="E416" s="43">
        <v>230</v>
      </c>
      <c r="F416" s="43">
        <f>E416*D416</f>
        <v>23</v>
      </c>
    </row>
    <row r="417" spans="1:6" ht="12.75" customHeight="1">
      <c r="A417" s="41"/>
      <c r="B417" s="42" t="s">
        <v>261</v>
      </c>
      <c r="C417" s="41" t="s">
        <v>49</v>
      </c>
      <c r="D417" s="41">
        <v>1E-05</v>
      </c>
      <c r="E417" s="43">
        <v>6720</v>
      </c>
      <c r="F417" s="43">
        <f>E417*D417</f>
        <v>0.06720000000000001</v>
      </c>
    </row>
    <row r="418" spans="1:6" ht="12.75" customHeight="1">
      <c r="A418" s="41"/>
      <c r="B418" s="42" t="s">
        <v>231</v>
      </c>
      <c r="C418" s="41" t="s">
        <v>49</v>
      </c>
      <c r="D418" s="41">
        <v>0.0002</v>
      </c>
      <c r="E418" s="43">
        <v>400.5</v>
      </c>
      <c r="F418" s="43">
        <f>E418*D418</f>
        <v>0.0801</v>
      </c>
    </row>
    <row r="419" spans="1:6" ht="12.75" customHeight="1">
      <c r="A419" s="41"/>
      <c r="B419" s="42" t="s">
        <v>230</v>
      </c>
      <c r="C419" s="41" t="s">
        <v>49</v>
      </c>
      <c r="D419" s="41">
        <v>0.0025</v>
      </c>
      <c r="E419" s="43">
        <v>1325</v>
      </c>
      <c r="F419" s="43">
        <f>E419*D419</f>
        <v>3.3125</v>
      </c>
    </row>
    <row r="420" spans="1:6" ht="12.75" customHeight="1">
      <c r="A420" s="41"/>
      <c r="B420" s="65" t="s">
        <v>192</v>
      </c>
      <c r="C420" s="48" t="s">
        <v>193</v>
      </c>
      <c r="D420" s="45">
        <v>6</v>
      </c>
      <c r="E420" s="46">
        <v>0.59</v>
      </c>
      <c r="F420" s="43">
        <f>E420*D420</f>
        <v>3.54</v>
      </c>
    </row>
    <row r="421" spans="1:6" ht="12.75" customHeight="1">
      <c r="A421" s="41" t="s">
        <v>194</v>
      </c>
      <c r="B421" s="42" t="s">
        <v>195</v>
      </c>
      <c r="C421" s="41" t="s">
        <v>8</v>
      </c>
      <c r="D421" s="41"/>
      <c r="E421" s="43"/>
      <c r="F421" s="43">
        <f>F422+F423+F424</f>
        <v>5.486666666666666</v>
      </c>
    </row>
    <row r="422" spans="1:6" ht="12.75" customHeight="1">
      <c r="A422" s="41"/>
      <c r="B422" s="49" t="s">
        <v>196</v>
      </c>
      <c r="C422" s="45" t="s">
        <v>197</v>
      </c>
      <c r="D422" s="45">
        <v>20</v>
      </c>
      <c r="E422" s="46">
        <v>1.23</v>
      </c>
      <c r="F422" s="46">
        <f>E422*D422/60</f>
        <v>0.41000000000000003</v>
      </c>
    </row>
    <row r="423" spans="1:6" ht="12.75" customHeight="1">
      <c r="A423" s="41"/>
      <c r="B423" s="50" t="s">
        <v>198</v>
      </c>
      <c r="C423" s="45" t="s">
        <v>197</v>
      </c>
      <c r="D423" s="45">
        <v>30</v>
      </c>
      <c r="E423" s="46">
        <v>7.42</v>
      </c>
      <c r="F423" s="46">
        <f>E423*D423/60</f>
        <v>3.71</v>
      </c>
    </row>
    <row r="424" spans="1:6" ht="12.75" customHeight="1">
      <c r="A424" s="41"/>
      <c r="B424" s="51" t="s">
        <v>199</v>
      </c>
      <c r="C424" s="41" t="s">
        <v>197</v>
      </c>
      <c r="D424" s="41">
        <v>20</v>
      </c>
      <c r="E424" s="43">
        <v>4.1</v>
      </c>
      <c r="F424" s="46">
        <f>E424*D424/60</f>
        <v>1.3666666666666667</v>
      </c>
    </row>
    <row r="425" spans="1:6" ht="12.75" customHeight="1">
      <c r="A425" s="45">
        <v>5</v>
      </c>
      <c r="B425" s="44" t="s">
        <v>25</v>
      </c>
      <c r="C425" s="45" t="s">
        <v>8</v>
      </c>
      <c r="D425" s="45"/>
      <c r="E425" s="45"/>
      <c r="F425" s="46">
        <f>F412*74.32%</f>
        <v>33.815599999999996</v>
      </c>
    </row>
    <row r="426" spans="1:6" ht="12.75" customHeight="1">
      <c r="A426" s="45">
        <v>6</v>
      </c>
      <c r="B426" s="44" t="s">
        <v>17</v>
      </c>
      <c r="C426" s="45" t="s">
        <v>8</v>
      </c>
      <c r="D426" s="45"/>
      <c r="E426" s="45"/>
      <c r="F426" s="46">
        <v>126.73</v>
      </c>
    </row>
    <row r="427" spans="1:6" ht="12.75" customHeight="1">
      <c r="A427" s="45">
        <v>7</v>
      </c>
      <c r="B427" s="44" t="s">
        <v>54</v>
      </c>
      <c r="C427" s="45" t="s">
        <v>8</v>
      </c>
      <c r="D427" s="45"/>
      <c r="E427" s="45"/>
      <c r="F427" s="46">
        <f>F426*25%</f>
        <v>31.6825</v>
      </c>
    </row>
    <row r="428" spans="1:6" ht="12.75" customHeight="1">
      <c r="A428" s="52">
        <v>8</v>
      </c>
      <c r="B428" s="53" t="s">
        <v>200</v>
      </c>
      <c r="C428" s="52" t="s">
        <v>8</v>
      </c>
      <c r="D428" s="52"/>
      <c r="E428" s="52"/>
      <c r="F428" s="54">
        <f>F427+F426</f>
        <v>158.4125</v>
      </c>
    </row>
    <row r="429" spans="1:6" ht="12.75" customHeight="1">
      <c r="A429" s="55">
        <v>9</v>
      </c>
      <c r="B429" s="56" t="s">
        <v>138</v>
      </c>
      <c r="C429" s="55" t="s">
        <v>8</v>
      </c>
      <c r="D429" s="55"/>
      <c r="E429" s="55"/>
      <c r="F429" s="57">
        <f>F428*18%</f>
        <v>28.514249999999997</v>
      </c>
    </row>
    <row r="430" spans="1:6" ht="12.75" customHeight="1">
      <c r="A430" s="55">
        <v>10</v>
      </c>
      <c r="B430" s="58" t="s">
        <v>201</v>
      </c>
      <c r="C430" s="55" t="s">
        <v>8</v>
      </c>
      <c r="D430" s="55"/>
      <c r="E430" s="55"/>
      <c r="F430" s="59">
        <v>186.92</v>
      </c>
    </row>
    <row r="431" spans="1:6" ht="12.75" customHeight="1">
      <c r="A431" s="60"/>
      <c r="B431" s="60"/>
      <c r="C431" s="60"/>
      <c r="D431" s="60"/>
      <c r="E431" s="60"/>
      <c r="F431" s="60"/>
    </row>
    <row r="432" spans="1:6" ht="12.75" customHeight="1">
      <c r="A432" s="60"/>
      <c r="B432" s="34" t="s">
        <v>12</v>
      </c>
      <c r="C432" s="34"/>
      <c r="D432" s="34"/>
      <c r="E432" s="34" t="s">
        <v>13</v>
      </c>
      <c r="F432" s="60"/>
    </row>
    <row r="433" spans="1:6" ht="12.75" customHeight="1">
      <c r="A433" s="60"/>
      <c r="B433" s="60"/>
      <c r="C433" s="60"/>
      <c r="D433" s="60"/>
      <c r="E433" s="60"/>
      <c r="F433" s="60"/>
    </row>
    <row r="434" spans="1:6" ht="12.75" customHeight="1">
      <c r="A434" s="60"/>
      <c r="B434" s="60"/>
      <c r="C434" s="60"/>
      <c r="D434" s="60"/>
      <c r="E434" s="60"/>
      <c r="F434" s="60"/>
    </row>
    <row r="435" spans="1:6" ht="12.75" customHeight="1">
      <c r="A435" s="60"/>
      <c r="B435" s="76" t="s">
        <v>18</v>
      </c>
      <c r="C435" s="76"/>
      <c r="D435" s="76"/>
      <c r="E435" s="76"/>
      <c r="F435" s="33"/>
    </row>
    <row r="436" spans="1:6" ht="12.75" customHeight="1">
      <c r="A436" s="60"/>
      <c r="B436" s="34"/>
      <c r="C436" s="34"/>
      <c r="D436" s="34"/>
      <c r="E436" s="34"/>
      <c r="F436" s="34"/>
    </row>
    <row r="437" spans="1:6" ht="12.75" customHeight="1">
      <c r="A437" s="60"/>
      <c r="B437" s="78" t="s">
        <v>262</v>
      </c>
      <c r="C437" s="78"/>
      <c r="D437" s="78"/>
      <c r="E437" s="78"/>
      <c r="F437" s="35"/>
    </row>
    <row r="438" spans="1:6" ht="12.75" customHeight="1">
      <c r="A438" s="36" t="s">
        <v>0</v>
      </c>
      <c r="B438" s="36" t="s">
        <v>1</v>
      </c>
      <c r="C438" s="36" t="s">
        <v>2</v>
      </c>
      <c r="D438" s="36" t="s">
        <v>3</v>
      </c>
      <c r="E438" s="36" t="s">
        <v>4</v>
      </c>
      <c r="F438" s="36" t="s">
        <v>5</v>
      </c>
    </row>
    <row r="439" spans="1:6" ht="12.75" customHeight="1">
      <c r="A439" s="37"/>
      <c r="B439" s="37"/>
      <c r="C439" s="37"/>
      <c r="D439" s="37"/>
      <c r="E439" s="37" t="s">
        <v>6</v>
      </c>
      <c r="F439" s="37" t="s">
        <v>6</v>
      </c>
    </row>
    <row r="440" spans="1:6" ht="12.75" customHeight="1">
      <c r="A440" s="41" t="s">
        <v>14</v>
      </c>
      <c r="B440" s="39" t="s">
        <v>7</v>
      </c>
      <c r="C440" s="38"/>
      <c r="D440" s="38"/>
      <c r="E440" s="38"/>
      <c r="F440" s="40">
        <f>F441</f>
        <v>136.5</v>
      </c>
    </row>
    <row r="441" spans="1:6" ht="12.75" customHeight="1">
      <c r="A441" s="41"/>
      <c r="B441" s="4" t="s">
        <v>186</v>
      </c>
      <c r="C441" s="3" t="s">
        <v>9</v>
      </c>
      <c r="D441" s="13" t="s">
        <v>247</v>
      </c>
      <c r="E441" s="3">
        <v>45.5</v>
      </c>
      <c r="F441" s="5">
        <f>E441*180/60</f>
        <v>136.5</v>
      </c>
    </row>
    <row r="442" spans="1:6" ht="12.75" customHeight="1">
      <c r="A442" s="41" t="s">
        <v>15</v>
      </c>
      <c r="B442" s="42" t="s">
        <v>10</v>
      </c>
      <c r="C442" s="41" t="s">
        <v>8</v>
      </c>
      <c r="D442" s="43">
        <f>F440</f>
        <v>136.5</v>
      </c>
      <c r="E442" s="41"/>
      <c r="F442" s="43">
        <f>D442*26.2%</f>
        <v>35.763</v>
      </c>
    </row>
    <row r="443" spans="1:6" ht="12.75" customHeight="1">
      <c r="A443" s="41" t="s">
        <v>16</v>
      </c>
      <c r="B443" s="42" t="s">
        <v>19</v>
      </c>
      <c r="C443" s="41"/>
      <c r="D443" s="41"/>
      <c r="E443" s="41"/>
      <c r="F443" s="43">
        <f>F444+F445+F446+F447++F448+F449+F450+F451+F452</f>
        <v>19.3004879</v>
      </c>
    </row>
    <row r="444" spans="1:6" ht="12.75" customHeight="1">
      <c r="A444" s="41"/>
      <c r="B444" s="42" t="s">
        <v>263</v>
      </c>
      <c r="C444" s="41" t="s">
        <v>210</v>
      </c>
      <c r="D444" s="41">
        <v>0.1</v>
      </c>
      <c r="E444" s="43">
        <v>88</v>
      </c>
      <c r="F444" s="43">
        <f>E444*D444</f>
        <v>8.8</v>
      </c>
    </row>
    <row r="445" spans="1:6" ht="12.75" customHeight="1">
      <c r="A445" s="41"/>
      <c r="B445" s="42" t="s">
        <v>264</v>
      </c>
      <c r="C445" s="41" t="s">
        <v>49</v>
      </c>
      <c r="D445" s="41">
        <v>0.003</v>
      </c>
      <c r="E445" s="43">
        <v>186</v>
      </c>
      <c r="F445" s="43">
        <f aca="true" t="shared" si="7" ref="F445:F452">E445*D445</f>
        <v>0.558</v>
      </c>
    </row>
    <row r="446" spans="1:6" ht="12.75" customHeight="1">
      <c r="A446" s="41"/>
      <c r="B446" s="42" t="s">
        <v>265</v>
      </c>
      <c r="C446" s="41" t="s">
        <v>49</v>
      </c>
      <c r="D446" s="41">
        <v>0.0095</v>
      </c>
      <c r="E446" s="43">
        <v>120</v>
      </c>
      <c r="F446" s="43">
        <f t="shared" si="7"/>
        <v>1.14</v>
      </c>
    </row>
    <row r="447" spans="1:6" ht="12.75" customHeight="1">
      <c r="A447" s="41"/>
      <c r="B447" s="42" t="s">
        <v>266</v>
      </c>
      <c r="C447" s="41" t="s">
        <v>49</v>
      </c>
      <c r="D447" s="41">
        <v>0.01</v>
      </c>
      <c r="E447" s="43">
        <v>135</v>
      </c>
      <c r="F447" s="43">
        <f t="shared" si="7"/>
        <v>1.35</v>
      </c>
    </row>
    <row r="448" spans="1:6" ht="12.75" customHeight="1">
      <c r="A448" s="41"/>
      <c r="B448" s="42" t="s">
        <v>267</v>
      </c>
      <c r="C448" s="41" t="s">
        <v>49</v>
      </c>
      <c r="D448" s="41">
        <v>2.5E-05</v>
      </c>
      <c r="E448" s="43">
        <v>2720</v>
      </c>
      <c r="F448" s="43">
        <f t="shared" si="7"/>
        <v>0.068</v>
      </c>
    </row>
    <row r="449" spans="1:6" ht="12.75" customHeight="1">
      <c r="A449" s="41"/>
      <c r="B449" s="42" t="s">
        <v>268</v>
      </c>
      <c r="C449" s="41" t="s">
        <v>49</v>
      </c>
      <c r="D449" s="41">
        <v>0.001</v>
      </c>
      <c r="E449" s="43">
        <v>206</v>
      </c>
      <c r="F449" s="43">
        <f t="shared" si="7"/>
        <v>0.20600000000000002</v>
      </c>
    </row>
    <row r="450" spans="1:6" ht="12.75" customHeight="1">
      <c r="A450" s="41"/>
      <c r="B450" s="42" t="s">
        <v>205</v>
      </c>
      <c r="C450" s="41" t="s">
        <v>49</v>
      </c>
      <c r="D450" s="41">
        <v>0.0015</v>
      </c>
      <c r="E450" s="43">
        <v>56</v>
      </c>
      <c r="F450" s="43">
        <f t="shared" si="7"/>
        <v>0.084</v>
      </c>
    </row>
    <row r="451" spans="1:6" ht="12.75" customHeight="1">
      <c r="A451" s="41"/>
      <c r="B451" s="42" t="s">
        <v>241</v>
      </c>
      <c r="C451" s="41" t="s">
        <v>49</v>
      </c>
      <c r="D451" s="41">
        <v>0.00021</v>
      </c>
      <c r="E451" s="43">
        <v>68.99</v>
      </c>
      <c r="F451" s="43">
        <f t="shared" si="7"/>
        <v>0.0144879</v>
      </c>
    </row>
    <row r="452" spans="1:6" ht="12.75" customHeight="1">
      <c r="A452" s="41"/>
      <c r="B452" s="65" t="s">
        <v>192</v>
      </c>
      <c r="C452" s="48" t="s">
        <v>193</v>
      </c>
      <c r="D452" s="45">
        <v>12</v>
      </c>
      <c r="E452" s="46">
        <v>0.59</v>
      </c>
      <c r="F452" s="43">
        <f t="shared" si="7"/>
        <v>7.08</v>
      </c>
    </row>
    <row r="453" spans="1:6" ht="12.75" customHeight="1">
      <c r="A453" s="41" t="s">
        <v>194</v>
      </c>
      <c r="B453" s="42" t="s">
        <v>195</v>
      </c>
      <c r="C453" s="41" t="s">
        <v>8</v>
      </c>
      <c r="D453" s="41"/>
      <c r="E453" s="43"/>
      <c r="F453" s="43">
        <f>F454+F455+F456+F457+F458</f>
        <v>7.359999999999999</v>
      </c>
    </row>
    <row r="454" spans="1:6" ht="12.75" customHeight="1">
      <c r="A454" s="41"/>
      <c r="B454" s="49" t="s">
        <v>196</v>
      </c>
      <c r="C454" s="45" t="s">
        <v>197</v>
      </c>
      <c r="D454" s="45">
        <v>20</v>
      </c>
      <c r="E454" s="46">
        <v>1.23</v>
      </c>
      <c r="F454" s="46">
        <f>E454*D454/60</f>
        <v>0.41000000000000003</v>
      </c>
    </row>
    <row r="455" spans="1:6" ht="12.75" customHeight="1">
      <c r="A455" s="41"/>
      <c r="B455" s="20" t="s">
        <v>176</v>
      </c>
      <c r="C455" s="3" t="s">
        <v>173</v>
      </c>
      <c r="D455" s="3">
        <v>180</v>
      </c>
      <c r="E455" s="5">
        <v>0.5</v>
      </c>
      <c r="F455" s="5">
        <f>E455*D455/60</f>
        <v>1.5</v>
      </c>
    </row>
    <row r="456" spans="1:6" ht="12.75" customHeight="1">
      <c r="A456" s="41"/>
      <c r="B456" s="50" t="s">
        <v>198</v>
      </c>
      <c r="C456" s="45" t="s">
        <v>197</v>
      </c>
      <c r="D456" s="45">
        <v>30</v>
      </c>
      <c r="E456" s="46">
        <v>7.42</v>
      </c>
      <c r="F456" s="46">
        <f>E456*D456/60</f>
        <v>3.71</v>
      </c>
    </row>
    <row r="457" spans="1:6" ht="12.75" customHeight="1">
      <c r="A457" s="41"/>
      <c r="B457" s="66" t="s">
        <v>245</v>
      </c>
      <c r="C457" s="45" t="s">
        <v>197</v>
      </c>
      <c r="D457" s="45">
        <v>20</v>
      </c>
      <c r="E457" s="46">
        <v>1.12</v>
      </c>
      <c r="F457" s="46">
        <f>E457*D457/60</f>
        <v>0.37333333333333335</v>
      </c>
    </row>
    <row r="458" spans="1:6" ht="12.75" customHeight="1">
      <c r="A458" s="41"/>
      <c r="B458" s="51" t="s">
        <v>199</v>
      </c>
      <c r="C458" s="41" t="s">
        <v>197</v>
      </c>
      <c r="D458" s="41">
        <v>20</v>
      </c>
      <c r="E458" s="43">
        <v>4.1</v>
      </c>
      <c r="F458" s="46">
        <f>E458*D458/60</f>
        <v>1.3666666666666667</v>
      </c>
    </row>
    <row r="459" spans="1:6" ht="12.75" customHeight="1">
      <c r="A459" s="45">
        <v>5</v>
      </c>
      <c r="B459" s="44" t="s">
        <v>25</v>
      </c>
      <c r="C459" s="45" t="s">
        <v>8</v>
      </c>
      <c r="D459" s="45"/>
      <c r="E459" s="45"/>
      <c r="F459" s="46">
        <f>F440*74.32%</f>
        <v>101.4468</v>
      </c>
    </row>
    <row r="460" spans="1:6" ht="12.75" customHeight="1">
      <c r="A460" s="45">
        <v>6</v>
      </c>
      <c r="B460" s="44" t="s">
        <v>17</v>
      </c>
      <c r="C460" s="45" t="s">
        <v>8</v>
      </c>
      <c r="D460" s="45"/>
      <c r="E460" s="45"/>
      <c r="F460" s="46">
        <f>F459+F453+F443+F442+F440</f>
        <v>300.3702879</v>
      </c>
    </row>
    <row r="461" spans="1:6" ht="12.75" customHeight="1">
      <c r="A461" s="45">
        <v>7</v>
      </c>
      <c r="B461" s="44" t="s">
        <v>54</v>
      </c>
      <c r="C461" s="45" t="s">
        <v>8</v>
      </c>
      <c r="D461" s="45"/>
      <c r="E461" s="45"/>
      <c r="F461" s="46">
        <f>F460*25%</f>
        <v>75.092571975</v>
      </c>
    </row>
    <row r="462" spans="1:6" ht="12.75" customHeight="1">
      <c r="A462" s="52">
        <v>8</v>
      </c>
      <c r="B462" s="53" t="s">
        <v>200</v>
      </c>
      <c r="C462" s="52" t="s">
        <v>8</v>
      </c>
      <c r="D462" s="52"/>
      <c r="E462" s="52"/>
      <c r="F462" s="54">
        <f>F461+F460</f>
        <v>375.462859875</v>
      </c>
    </row>
    <row r="463" spans="1:6" ht="12.75" customHeight="1">
      <c r="A463" s="55">
        <v>9</v>
      </c>
      <c r="B463" s="56" t="s">
        <v>138</v>
      </c>
      <c r="C463" s="55" t="s">
        <v>8</v>
      </c>
      <c r="D463" s="55"/>
      <c r="E463" s="55"/>
      <c r="F463" s="57">
        <f>F462*18%</f>
        <v>67.5833147775</v>
      </c>
    </row>
    <row r="464" spans="1:6" ht="12.75" customHeight="1">
      <c r="A464" s="55">
        <v>10</v>
      </c>
      <c r="B464" s="58" t="s">
        <v>201</v>
      </c>
      <c r="C464" s="55" t="s">
        <v>8</v>
      </c>
      <c r="D464" s="55"/>
      <c r="E464" s="55"/>
      <c r="F464" s="59">
        <v>443.04</v>
      </c>
    </row>
    <row r="465" spans="1:6" ht="12.75" customHeight="1">
      <c r="A465" s="34"/>
      <c r="B465" s="34"/>
      <c r="C465" s="34"/>
      <c r="D465" s="34"/>
      <c r="E465" s="34"/>
      <c r="F465" s="34"/>
    </row>
    <row r="466" spans="1:6" ht="12.75" customHeight="1">
      <c r="A466" s="60"/>
      <c r="B466" s="34" t="s">
        <v>12</v>
      </c>
      <c r="C466" s="34"/>
      <c r="D466" s="34"/>
      <c r="E466" s="34" t="s">
        <v>13</v>
      </c>
      <c r="F466" s="60"/>
    </row>
    <row r="467" spans="1:6" ht="12.75" customHeight="1">
      <c r="A467" s="60"/>
      <c r="B467" s="60"/>
      <c r="C467" s="60"/>
      <c r="D467" s="60"/>
      <c r="E467" s="60"/>
      <c r="F467" s="60"/>
    </row>
    <row r="468" spans="1:6" ht="12.75" customHeight="1">
      <c r="A468" s="60"/>
      <c r="B468" s="60"/>
      <c r="C468" s="60"/>
      <c r="D468" s="60"/>
      <c r="E468" s="60"/>
      <c r="F468" s="60"/>
    </row>
    <row r="469" spans="1:6" ht="12.75" customHeight="1">
      <c r="A469" s="60"/>
      <c r="B469" s="76" t="s">
        <v>18</v>
      </c>
      <c r="C469" s="76"/>
      <c r="D469" s="76"/>
      <c r="E469" s="76"/>
      <c r="F469" s="33"/>
    </row>
    <row r="470" spans="1:6" ht="12.75" customHeight="1">
      <c r="A470" s="60"/>
      <c r="B470" s="34"/>
      <c r="C470" s="34"/>
      <c r="D470" s="34"/>
      <c r="E470" s="34"/>
      <c r="F470" s="34"/>
    </row>
    <row r="471" spans="1:6" ht="12.75" customHeight="1">
      <c r="A471" s="60"/>
      <c r="B471" s="77" t="s">
        <v>269</v>
      </c>
      <c r="C471" s="77"/>
      <c r="D471" s="77"/>
      <c r="E471" s="77"/>
      <c r="F471" s="35"/>
    </row>
    <row r="472" spans="1:6" ht="12.75" customHeight="1">
      <c r="A472" s="36" t="s">
        <v>0</v>
      </c>
      <c r="B472" s="36" t="s">
        <v>1</v>
      </c>
      <c r="C472" s="36" t="s">
        <v>2</v>
      </c>
      <c r="D472" s="36" t="s">
        <v>3</v>
      </c>
      <c r="E472" s="36" t="s">
        <v>4</v>
      </c>
      <c r="F472" s="36" t="s">
        <v>5</v>
      </c>
    </row>
    <row r="473" spans="1:6" ht="12.75" customHeight="1">
      <c r="A473" s="37"/>
      <c r="B473" s="37"/>
      <c r="C473" s="37"/>
      <c r="D473" s="37"/>
      <c r="E473" s="37" t="s">
        <v>6</v>
      </c>
      <c r="F473" s="37" t="s">
        <v>6</v>
      </c>
    </row>
    <row r="474" spans="1:6" ht="12.75" customHeight="1">
      <c r="A474" s="41" t="s">
        <v>14</v>
      </c>
      <c r="B474" s="39" t="s">
        <v>7</v>
      </c>
      <c r="C474" s="38"/>
      <c r="D474" s="38"/>
      <c r="E474" s="38"/>
      <c r="F474" s="40">
        <f>F475</f>
        <v>91</v>
      </c>
    </row>
    <row r="475" spans="1:6" ht="12.75" customHeight="1">
      <c r="A475" s="41"/>
      <c r="B475" s="4" t="s">
        <v>186</v>
      </c>
      <c r="C475" s="3" t="s">
        <v>9</v>
      </c>
      <c r="D475" s="13" t="s">
        <v>222</v>
      </c>
      <c r="E475" s="3">
        <v>45.5</v>
      </c>
      <c r="F475" s="5">
        <f>E475*120/60</f>
        <v>91</v>
      </c>
    </row>
    <row r="476" spans="1:6" ht="12.75" customHeight="1">
      <c r="A476" s="41" t="s">
        <v>15</v>
      </c>
      <c r="B476" s="42" t="s">
        <v>10</v>
      </c>
      <c r="C476" s="41" t="s">
        <v>8</v>
      </c>
      <c r="D476" s="43">
        <f>F474</f>
        <v>91</v>
      </c>
      <c r="E476" s="41"/>
      <c r="F476" s="43">
        <f>D476*26.2%</f>
        <v>23.842000000000002</v>
      </c>
    </row>
    <row r="477" spans="1:6" ht="12.75" customHeight="1">
      <c r="A477" s="41" t="s">
        <v>16</v>
      </c>
      <c r="B477" s="42" t="s">
        <v>19</v>
      </c>
      <c r="C477" s="41"/>
      <c r="D477" s="41"/>
      <c r="E477" s="41"/>
      <c r="F477" s="43">
        <f>F478+F479+F480+F481+F482+F483</f>
        <v>58.12243</v>
      </c>
    </row>
    <row r="478" spans="1:6" ht="12.75" customHeight="1">
      <c r="A478" s="41"/>
      <c r="B478" s="42" t="s">
        <v>270</v>
      </c>
      <c r="C478" s="41" t="s">
        <v>210</v>
      </c>
      <c r="D478" s="41">
        <v>0.1</v>
      </c>
      <c r="E478" s="43">
        <v>116</v>
      </c>
      <c r="F478" s="43">
        <f aca="true" t="shared" si="8" ref="F478:F483">E478*D478</f>
        <v>11.600000000000001</v>
      </c>
    </row>
    <row r="479" spans="1:6" ht="12.75" customHeight="1">
      <c r="A479" s="41"/>
      <c r="B479" s="42" t="s">
        <v>271</v>
      </c>
      <c r="C479" s="41" t="s">
        <v>49</v>
      </c>
      <c r="D479" s="41">
        <v>0.0315</v>
      </c>
      <c r="E479" s="43">
        <v>147.7</v>
      </c>
      <c r="F479" s="43">
        <f t="shared" si="8"/>
        <v>4.65255</v>
      </c>
    </row>
    <row r="480" spans="1:6" ht="12.75" customHeight="1">
      <c r="A480" s="41"/>
      <c r="B480" s="42" t="s">
        <v>272</v>
      </c>
      <c r="C480" s="41" t="s">
        <v>49</v>
      </c>
      <c r="D480" s="41">
        <v>0.0002</v>
      </c>
      <c r="E480" s="43">
        <v>8520</v>
      </c>
      <c r="F480" s="43">
        <f t="shared" si="8"/>
        <v>1.7040000000000002</v>
      </c>
    </row>
    <row r="481" spans="1:6" ht="12.75" customHeight="1">
      <c r="A481" s="41"/>
      <c r="B481" s="67" t="s">
        <v>191</v>
      </c>
      <c r="C481" s="45" t="s">
        <v>48</v>
      </c>
      <c r="D481" s="45">
        <v>0.1</v>
      </c>
      <c r="E481" s="46">
        <v>220</v>
      </c>
      <c r="F481" s="43">
        <f t="shared" si="8"/>
        <v>22</v>
      </c>
    </row>
    <row r="482" spans="1:6" ht="12.75" customHeight="1">
      <c r="A482" s="41"/>
      <c r="B482" s="42" t="s">
        <v>241</v>
      </c>
      <c r="C482" s="41" t="s">
        <v>49</v>
      </c>
      <c r="D482" s="41">
        <v>0.212</v>
      </c>
      <c r="E482" s="43">
        <v>68.99</v>
      </c>
      <c r="F482" s="43">
        <f t="shared" si="8"/>
        <v>14.625879999999999</v>
      </c>
    </row>
    <row r="483" spans="1:6" ht="12.75" customHeight="1">
      <c r="A483" s="41"/>
      <c r="B483" s="65" t="s">
        <v>192</v>
      </c>
      <c r="C483" s="48" t="s">
        <v>193</v>
      </c>
      <c r="D483" s="45">
        <v>6</v>
      </c>
      <c r="E483" s="46">
        <v>0.59</v>
      </c>
      <c r="F483" s="43">
        <f t="shared" si="8"/>
        <v>3.54</v>
      </c>
    </row>
    <row r="484" spans="1:6" ht="12.75" customHeight="1">
      <c r="A484" s="41" t="s">
        <v>194</v>
      </c>
      <c r="B484" s="42" t="s">
        <v>195</v>
      </c>
      <c r="C484" s="41" t="s">
        <v>8</v>
      </c>
      <c r="D484" s="41"/>
      <c r="E484" s="43"/>
      <c r="F484" s="43">
        <f>F485+F486+F487</f>
        <v>5.486666666666666</v>
      </c>
    </row>
    <row r="485" spans="1:6" ht="12.75" customHeight="1">
      <c r="A485" s="41"/>
      <c r="B485" s="49" t="s">
        <v>196</v>
      </c>
      <c r="C485" s="45" t="s">
        <v>197</v>
      </c>
      <c r="D485" s="45">
        <v>20</v>
      </c>
      <c r="E485" s="46">
        <v>1.23</v>
      </c>
      <c r="F485" s="46">
        <f>E485*D485/60</f>
        <v>0.41000000000000003</v>
      </c>
    </row>
    <row r="486" spans="1:6" ht="12.75" customHeight="1">
      <c r="A486" s="41"/>
      <c r="B486" s="50" t="s">
        <v>198</v>
      </c>
      <c r="C486" s="45" t="s">
        <v>197</v>
      </c>
      <c r="D486" s="45">
        <v>30</v>
      </c>
      <c r="E486" s="46">
        <v>7.42</v>
      </c>
      <c r="F486" s="46">
        <f>E486*D486/60</f>
        <v>3.71</v>
      </c>
    </row>
    <row r="487" spans="1:6" ht="12.75" customHeight="1">
      <c r="A487" s="41"/>
      <c r="B487" s="51" t="s">
        <v>199</v>
      </c>
      <c r="C487" s="41" t="s">
        <v>197</v>
      </c>
      <c r="D487" s="41">
        <v>20</v>
      </c>
      <c r="E487" s="43">
        <v>4.1</v>
      </c>
      <c r="F487" s="46">
        <f>E487*D487/60</f>
        <v>1.3666666666666667</v>
      </c>
    </row>
    <row r="488" spans="1:6" ht="12.75" customHeight="1">
      <c r="A488" s="45">
        <v>5</v>
      </c>
      <c r="B488" s="44" t="s">
        <v>25</v>
      </c>
      <c r="C488" s="45" t="s">
        <v>8</v>
      </c>
      <c r="D488" s="45"/>
      <c r="E488" s="45"/>
      <c r="F488" s="46">
        <f>F474*74.32%</f>
        <v>67.63119999999999</v>
      </c>
    </row>
    <row r="489" spans="1:6" ht="12.75" customHeight="1">
      <c r="A489" s="45">
        <v>6</v>
      </c>
      <c r="B489" s="44" t="s">
        <v>17</v>
      </c>
      <c r="C489" s="45" t="s">
        <v>8</v>
      </c>
      <c r="D489" s="45"/>
      <c r="E489" s="45"/>
      <c r="F489" s="46">
        <f>F488+F484+F477+F476+F474</f>
        <v>246.08229666666668</v>
      </c>
    </row>
    <row r="490" spans="1:6" ht="12.75" customHeight="1">
      <c r="A490" s="45">
        <v>7</v>
      </c>
      <c r="B490" s="44" t="s">
        <v>54</v>
      </c>
      <c r="C490" s="45" t="s">
        <v>8</v>
      </c>
      <c r="D490" s="45"/>
      <c r="E490" s="45"/>
      <c r="F490" s="46">
        <f>F489*25%</f>
        <v>61.52057416666667</v>
      </c>
    </row>
    <row r="491" spans="1:6" ht="12.75" customHeight="1">
      <c r="A491" s="52">
        <v>8</v>
      </c>
      <c r="B491" s="53" t="s">
        <v>200</v>
      </c>
      <c r="C491" s="52" t="s">
        <v>8</v>
      </c>
      <c r="D491" s="52"/>
      <c r="E491" s="52"/>
      <c r="F491" s="54">
        <f>F490+F489</f>
        <v>307.6028708333333</v>
      </c>
    </row>
    <row r="492" spans="1:6" ht="12.75" customHeight="1">
      <c r="A492" s="55">
        <v>9</v>
      </c>
      <c r="B492" s="56" t="s">
        <v>138</v>
      </c>
      <c r="C492" s="55" t="s">
        <v>8</v>
      </c>
      <c r="D492" s="55"/>
      <c r="E492" s="55"/>
      <c r="F492" s="57">
        <f>F491*18%</f>
        <v>55.36851675</v>
      </c>
    </row>
    <row r="493" spans="1:6" ht="12.75" customHeight="1">
      <c r="A493" s="55">
        <v>10</v>
      </c>
      <c r="B493" s="58" t="s">
        <v>201</v>
      </c>
      <c r="C493" s="55" t="s">
        <v>8</v>
      </c>
      <c r="D493" s="55"/>
      <c r="E493" s="55"/>
      <c r="F493" s="59">
        <f>F491+F492</f>
        <v>362.97138758333335</v>
      </c>
    </row>
    <row r="494" spans="1:6" ht="12.75" customHeight="1">
      <c r="A494" s="60"/>
      <c r="B494" s="60"/>
      <c r="C494" s="60"/>
      <c r="D494" s="60"/>
      <c r="E494" s="60"/>
      <c r="F494" s="60"/>
    </row>
    <row r="495" spans="1:6" ht="12.75" customHeight="1">
      <c r="A495" s="60"/>
      <c r="B495" s="34" t="s">
        <v>12</v>
      </c>
      <c r="C495" s="34"/>
      <c r="D495" s="34"/>
      <c r="E495" s="34" t="s">
        <v>13</v>
      </c>
      <c r="F495" s="60"/>
    </row>
    <row r="496" spans="1:6" ht="12.75" customHeight="1">
      <c r="A496" s="60"/>
      <c r="B496" s="60"/>
      <c r="C496" s="60"/>
      <c r="D496" s="60"/>
      <c r="E496" s="60"/>
      <c r="F496" s="60"/>
    </row>
    <row r="497" spans="1:6" ht="12.75" customHeight="1">
      <c r="A497" s="60"/>
      <c r="B497" s="76" t="s">
        <v>18</v>
      </c>
      <c r="C497" s="76"/>
      <c r="D497" s="76"/>
      <c r="E497" s="76"/>
      <c r="F497" s="33"/>
    </row>
    <row r="498" spans="1:6" ht="12.75" customHeight="1">
      <c r="A498" s="60"/>
      <c r="B498" s="34"/>
      <c r="C498" s="34"/>
      <c r="D498" s="34"/>
      <c r="E498" s="34"/>
      <c r="F498" s="34"/>
    </row>
    <row r="499" spans="1:6" ht="12.75" customHeight="1">
      <c r="A499" s="60"/>
      <c r="B499" s="77" t="s">
        <v>273</v>
      </c>
      <c r="C499" s="77"/>
      <c r="D499" s="77"/>
      <c r="E499" s="77"/>
      <c r="F499" s="35"/>
    </row>
    <row r="500" spans="1:6" ht="12.75" customHeight="1">
      <c r="A500" s="36" t="s">
        <v>0</v>
      </c>
      <c r="B500" s="36" t="s">
        <v>1</v>
      </c>
      <c r="C500" s="36" t="s">
        <v>2</v>
      </c>
      <c r="D500" s="36" t="s">
        <v>3</v>
      </c>
      <c r="E500" s="36" t="s">
        <v>4</v>
      </c>
      <c r="F500" s="36" t="s">
        <v>5</v>
      </c>
    </row>
    <row r="501" spans="1:6" ht="12.75" customHeight="1">
      <c r="A501" s="37"/>
      <c r="B501" s="37"/>
      <c r="C501" s="37"/>
      <c r="D501" s="37"/>
      <c r="E501" s="37" t="s">
        <v>6</v>
      </c>
      <c r="F501" s="37" t="s">
        <v>6</v>
      </c>
    </row>
    <row r="502" spans="1:6" ht="12.75" customHeight="1">
      <c r="A502" s="41" t="s">
        <v>14</v>
      </c>
      <c r="B502" s="39" t="s">
        <v>7</v>
      </c>
      <c r="C502" s="38"/>
      <c r="D502" s="38"/>
      <c r="E502" s="38"/>
      <c r="F502" s="40">
        <f>F503</f>
        <v>45.5</v>
      </c>
    </row>
    <row r="503" spans="1:6" ht="12.75" customHeight="1">
      <c r="A503" s="41"/>
      <c r="B503" s="4" t="s">
        <v>186</v>
      </c>
      <c r="C503" s="3" t="s">
        <v>9</v>
      </c>
      <c r="D503" s="13" t="s">
        <v>52</v>
      </c>
      <c r="E503" s="3">
        <v>45.5</v>
      </c>
      <c r="F503" s="5">
        <f>E503*60/60</f>
        <v>45.5</v>
      </c>
    </row>
    <row r="504" spans="1:6" ht="12.75" customHeight="1">
      <c r="A504" s="41" t="s">
        <v>15</v>
      </c>
      <c r="B504" s="42" t="s">
        <v>10</v>
      </c>
      <c r="C504" s="41" t="s">
        <v>8</v>
      </c>
      <c r="D504" s="43">
        <f>F502</f>
        <v>45.5</v>
      </c>
      <c r="E504" s="41"/>
      <c r="F504" s="43">
        <f>D504*26.2%</f>
        <v>11.921000000000001</v>
      </c>
    </row>
    <row r="505" spans="1:6" ht="12.75" customHeight="1">
      <c r="A505" s="41" t="s">
        <v>16</v>
      </c>
      <c r="B505" s="42" t="s">
        <v>19</v>
      </c>
      <c r="C505" s="41"/>
      <c r="D505" s="41"/>
      <c r="E505" s="41"/>
      <c r="F505" s="43">
        <f>F506+F507</f>
        <v>22.71</v>
      </c>
    </row>
    <row r="506" spans="1:6" ht="12.75" customHeight="1">
      <c r="A506" s="41"/>
      <c r="B506" s="42" t="s">
        <v>274</v>
      </c>
      <c r="C506" s="41" t="s">
        <v>49</v>
      </c>
      <c r="D506" s="41">
        <v>0.05</v>
      </c>
      <c r="E506" s="43">
        <v>112</v>
      </c>
      <c r="F506" s="43">
        <f>E506*D506</f>
        <v>5.6000000000000005</v>
      </c>
    </row>
    <row r="507" spans="1:6" ht="12.75" customHeight="1">
      <c r="A507" s="41"/>
      <c r="B507" s="65" t="s">
        <v>192</v>
      </c>
      <c r="C507" s="48" t="s">
        <v>193</v>
      </c>
      <c r="D507" s="45">
        <v>29</v>
      </c>
      <c r="E507" s="46">
        <v>0.59</v>
      </c>
      <c r="F507" s="43">
        <f>E507*D507</f>
        <v>17.11</v>
      </c>
    </row>
    <row r="508" spans="1:6" ht="12.75" customHeight="1">
      <c r="A508" s="41" t="s">
        <v>194</v>
      </c>
      <c r="B508" s="42" t="s">
        <v>195</v>
      </c>
      <c r="C508" s="41" t="s">
        <v>8</v>
      </c>
      <c r="D508" s="41"/>
      <c r="E508" s="41"/>
      <c r="F508" s="43">
        <f>F509+F510+F511</f>
        <v>5.486666666666666</v>
      </c>
    </row>
    <row r="509" spans="1:6" ht="12.75" customHeight="1">
      <c r="A509" s="41"/>
      <c r="B509" s="49" t="s">
        <v>196</v>
      </c>
      <c r="C509" s="45" t="s">
        <v>197</v>
      </c>
      <c r="D509" s="45">
        <v>20</v>
      </c>
      <c r="E509" s="46">
        <v>1.23</v>
      </c>
      <c r="F509" s="46">
        <f>E509*D509/60</f>
        <v>0.41000000000000003</v>
      </c>
    </row>
    <row r="510" spans="1:6" ht="12.75" customHeight="1">
      <c r="A510" s="41"/>
      <c r="B510" s="50" t="s">
        <v>198</v>
      </c>
      <c r="C510" s="45" t="s">
        <v>197</v>
      </c>
      <c r="D510" s="45">
        <v>30</v>
      </c>
      <c r="E510" s="46">
        <v>7.42</v>
      </c>
      <c r="F510" s="46">
        <f>E510*D510/60</f>
        <v>3.71</v>
      </c>
    </row>
    <row r="511" spans="1:6" ht="12.75" customHeight="1">
      <c r="A511" s="41"/>
      <c r="B511" s="51" t="s">
        <v>199</v>
      </c>
      <c r="C511" s="41" t="s">
        <v>197</v>
      </c>
      <c r="D511" s="41">
        <v>20</v>
      </c>
      <c r="E511" s="41">
        <v>4.1</v>
      </c>
      <c r="F511" s="46">
        <f>E511*D511/60</f>
        <v>1.3666666666666667</v>
      </c>
    </row>
    <row r="512" spans="1:6" ht="12.75" customHeight="1">
      <c r="A512" s="45">
        <v>5</v>
      </c>
      <c r="B512" s="44" t="s">
        <v>25</v>
      </c>
      <c r="C512" s="45" t="s">
        <v>8</v>
      </c>
      <c r="D512" s="45"/>
      <c r="E512" s="45"/>
      <c r="F512" s="46">
        <f>F502*74.32%</f>
        <v>33.815599999999996</v>
      </c>
    </row>
    <row r="513" spans="1:6" ht="12.75" customHeight="1">
      <c r="A513" s="45">
        <v>6</v>
      </c>
      <c r="B513" s="44" t="s">
        <v>17</v>
      </c>
      <c r="C513" s="45" t="s">
        <v>8</v>
      </c>
      <c r="D513" s="45"/>
      <c r="E513" s="45"/>
      <c r="F513" s="46">
        <v>119.44</v>
      </c>
    </row>
    <row r="514" spans="1:6" ht="12.75" customHeight="1">
      <c r="A514" s="45">
        <v>7</v>
      </c>
      <c r="B514" s="44" t="s">
        <v>54</v>
      </c>
      <c r="C514" s="45" t="s">
        <v>8</v>
      </c>
      <c r="D514" s="45"/>
      <c r="E514" s="45"/>
      <c r="F514" s="46">
        <f>F513*25%</f>
        <v>29.86</v>
      </c>
    </row>
    <row r="515" spans="1:6" ht="12.75" customHeight="1">
      <c r="A515" s="52">
        <v>8</v>
      </c>
      <c r="B515" s="53" t="s">
        <v>200</v>
      </c>
      <c r="C515" s="52" t="s">
        <v>8</v>
      </c>
      <c r="D515" s="52"/>
      <c r="E515" s="52"/>
      <c r="F515" s="54">
        <f>F514+F513</f>
        <v>149.3</v>
      </c>
    </row>
    <row r="516" spans="1:6" ht="12.75" customHeight="1">
      <c r="A516" s="55">
        <v>9</v>
      </c>
      <c r="B516" s="56" t="s">
        <v>138</v>
      </c>
      <c r="C516" s="55" t="s">
        <v>8</v>
      </c>
      <c r="D516" s="55"/>
      <c r="E516" s="55"/>
      <c r="F516" s="57">
        <f>F515*18%</f>
        <v>26.874000000000002</v>
      </c>
    </row>
    <row r="517" spans="1:6" ht="12.75" customHeight="1">
      <c r="A517" s="55">
        <v>10</v>
      </c>
      <c r="B517" s="58" t="s">
        <v>201</v>
      </c>
      <c r="C517" s="55" t="s">
        <v>8</v>
      </c>
      <c r="D517" s="55"/>
      <c r="E517" s="55"/>
      <c r="F517" s="59">
        <f>F515+F516</f>
        <v>176.174</v>
      </c>
    </row>
    <row r="518" spans="1:6" ht="12.75" customHeight="1">
      <c r="A518" s="60"/>
      <c r="B518" s="60"/>
      <c r="C518" s="60"/>
      <c r="D518" s="60"/>
      <c r="E518" s="60"/>
      <c r="F518" s="60"/>
    </row>
    <row r="519" spans="1:6" ht="12.75" customHeight="1">
      <c r="A519" s="60"/>
      <c r="B519" s="34" t="s">
        <v>12</v>
      </c>
      <c r="C519" s="34"/>
      <c r="D519" s="34"/>
      <c r="E519" s="34" t="s">
        <v>13</v>
      </c>
      <c r="F519" s="60"/>
    </row>
    <row r="520" spans="1:6" ht="12.75" customHeight="1">
      <c r="A520" s="60"/>
      <c r="B520" s="60"/>
      <c r="C520" s="60"/>
      <c r="D520" s="60"/>
      <c r="E520" s="60"/>
      <c r="F520" s="60"/>
    </row>
    <row r="521" spans="1:6" ht="12.75" customHeight="1">
      <c r="A521" s="60"/>
      <c r="B521" s="60"/>
      <c r="C521" s="60"/>
      <c r="D521" s="60"/>
      <c r="E521" s="60"/>
      <c r="F521" s="60"/>
    </row>
    <row r="522" spans="1:6" ht="12.75" customHeight="1">
      <c r="A522" s="60"/>
      <c r="B522" s="76" t="s">
        <v>18</v>
      </c>
      <c r="C522" s="76"/>
      <c r="D522" s="76"/>
      <c r="E522" s="76"/>
      <c r="F522" s="33"/>
    </row>
    <row r="523" spans="1:6" ht="12.75" customHeight="1">
      <c r="A523" s="60"/>
      <c r="B523" s="34"/>
      <c r="C523" s="34"/>
      <c r="D523" s="34"/>
      <c r="E523" s="34"/>
      <c r="F523" s="34"/>
    </row>
    <row r="524" spans="1:6" ht="12.75" customHeight="1">
      <c r="A524" s="60"/>
      <c r="B524" s="77" t="s">
        <v>275</v>
      </c>
      <c r="C524" s="77"/>
      <c r="D524" s="77"/>
      <c r="E524" s="77"/>
      <c r="F524" s="35"/>
    </row>
    <row r="525" spans="1:6" ht="12.75" customHeight="1">
      <c r="A525" s="36" t="s">
        <v>0</v>
      </c>
      <c r="B525" s="36" t="s">
        <v>1</v>
      </c>
      <c r="C525" s="36" t="s">
        <v>2</v>
      </c>
      <c r="D525" s="36" t="s">
        <v>3</v>
      </c>
      <c r="E525" s="36" t="s">
        <v>4</v>
      </c>
      <c r="F525" s="36" t="s">
        <v>5</v>
      </c>
    </row>
    <row r="526" spans="1:6" ht="12.75" customHeight="1">
      <c r="A526" s="37"/>
      <c r="B526" s="37"/>
      <c r="C526" s="37"/>
      <c r="D526" s="37"/>
      <c r="E526" s="37" t="s">
        <v>6</v>
      </c>
      <c r="F526" s="37" t="s">
        <v>6</v>
      </c>
    </row>
    <row r="527" spans="1:6" ht="12.75" customHeight="1">
      <c r="A527" s="41" t="s">
        <v>14</v>
      </c>
      <c r="B527" s="39" t="s">
        <v>7</v>
      </c>
      <c r="C527" s="38"/>
      <c r="D527" s="38"/>
      <c r="E527" s="38"/>
      <c r="F527" s="40">
        <f>F528</f>
        <v>45.5</v>
      </c>
    </row>
    <row r="528" spans="1:6" ht="12.75" customHeight="1">
      <c r="A528" s="41"/>
      <c r="B528" s="4" t="s">
        <v>186</v>
      </c>
      <c r="C528" s="3" t="s">
        <v>9</v>
      </c>
      <c r="D528" s="13" t="s">
        <v>52</v>
      </c>
      <c r="E528" s="3">
        <v>45.5</v>
      </c>
      <c r="F528" s="5">
        <f>E528*60/60</f>
        <v>45.5</v>
      </c>
    </row>
    <row r="529" spans="1:6" ht="12.75" customHeight="1">
      <c r="A529" s="41" t="s">
        <v>15</v>
      </c>
      <c r="B529" s="42" t="s">
        <v>10</v>
      </c>
      <c r="C529" s="41" t="s">
        <v>8</v>
      </c>
      <c r="D529" s="43">
        <f>F527</f>
        <v>45.5</v>
      </c>
      <c r="E529" s="41"/>
      <c r="F529" s="43">
        <f>D529*26.2%</f>
        <v>11.921000000000001</v>
      </c>
    </row>
    <row r="530" spans="1:6" ht="12.75" customHeight="1">
      <c r="A530" s="41" t="s">
        <v>16</v>
      </c>
      <c r="B530" s="42" t="s">
        <v>19</v>
      </c>
      <c r="C530" s="41"/>
      <c r="D530" s="41"/>
      <c r="E530" s="41"/>
      <c r="F530" s="43">
        <f>F531+F532+F533+F534</f>
        <v>28.1794</v>
      </c>
    </row>
    <row r="531" spans="1:6" ht="12.75" customHeight="1">
      <c r="A531" s="41"/>
      <c r="B531" s="42" t="s">
        <v>276</v>
      </c>
      <c r="C531" s="41" t="s">
        <v>210</v>
      </c>
      <c r="D531" s="41">
        <v>0.1</v>
      </c>
      <c r="E531" s="43">
        <v>88</v>
      </c>
      <c r="F531" s="43">
        <f>E531*D531</f>
        <v>8.8</v>
      </c>
    </row>
    <row r="532" spans="1:6" ht="12.75" customHeight="1">
      <c r="A532" s="41"/>
      <c r="B532" s="42" t="s">
        <v>277</v>
      </c>
      <c r="C532" s="41" t="s">
        <v>49</v>
      </c>
      <c r="D532" s="41">
        <v>0.0115</v>
      </c>
      <c r="E532" s="43">
        <v>355.6</v>
      </c>
      <c r="F532" s="43">
        <f>E532*D532</f>
        <v>4.0894</v>
      </c>
    </row>
    <row r="533" spans="1:6" ht="12.75" customHeight="1">
      <c r="A533" s="41"/>
      <c r="B533" s="42" t="s">
        <v>278</v>
      </c>
      <c r="C533" s="41" t="s">
        <v>49</v>
      </c>
      <c r="D533" s="41">
        <v>0.05</v>
      </c>
      <c r="E533" s="43">
        <v>235</v>
      </c>
      <c r="F533" s="43">
        <f>E533*D533</f>
        <v>11.75</v>
      </c>
    </row>
    <row r="534" spans="1:6" ht="12.75" customHeight="1">
      <c r="A534" s="41"/>
      <c r="B534" s="65" t="s">
        <v>192</v>
      </c>
      <c r="C534" s="48" t="s">
        <v>193</v>
      </c>
      <c r="D534" s="45">
        <v>6</v>
      </c>
      <c r="E534" s="46">
        <v>0.59</v>
      </c>
      <c r="F534" s="43">
        <f>E534*D534</f>
        <v>3.54</v>
      </c>
    </row>
    <row r="535" spans="1:6" ht="12.75" customHeight="1">
      <c r="A535" s="41" t="s">
        <v>194</v>
      </c>
      <c r="B535" s="42" t="s">
        <v>195</v>
      </c>
      <c r="C535" s="41" t="s">
        <v>8</v>
      </c>
      <c r="D535" s="41"/>
      <c r="E535" s="43"/>
      <c r="F535" s="43">
        <f>F536+F537+F538</f>
        <v>5.486666666666666</v>
      </c>
    </row>
    <row r="536" spans="1:6" ht="12.75" customHeight="1">
      <c r="A536" s="41"/>
      <c r="B536" s="49" t="s">
        <v>196</v>
      </c>
      <c r="C536" s="45" t="s">
        <v>197</v>
      </c>
      <c r="D536" s="45">
        <v>20</v>
      </c>
      <c r="E536" s="46">
        <v>1.23</v>
      </c>
      <c r="F536" s="46">
        <f>E536*D536/60</f>
        <v>0.41000000000000003</v>
      </c>
    </row>
    <row r="537" spans="1:6" ht="12.75" customHeight="1">
      <c r="A537" s="41"/>
      <c r="B537" s="50" t="s">
        <v>198</v>
      </c>
      <c r="C537" s="45" t="s">
        <v>197</v>
      </c>
      <c r="D537" s="45">
        <v>30</v>
      </c>
      <c r="E537" s="46">
        <v>7.42</v>
      </c>
      <c r="F537" s="46">
        <f>E537*D537/60</f>
        <v>3.71</v>
      </c>
    </row>
    <row r="538" spans="1:6" ht="12.75" customHeight="1">
      <c r="A538" s="41"/>
      <c r="B538" s="51" t="s">
        <v>199</v>
      </c>
      <c r="C538" s="41" t="s">
        <v>197</v>
      </c>
      <c r="D538" s="41">
        <v>20</v>
      </c>
      <c r="E538" s="43">
        <v>4.1</v>
      </c>
      <c r="F538" s="46">
        <f>E538*D538/60</f>
        <v>1.3666666666666667</v>
      </c>
    </row>
    <row r="539" spans="1:6" ht="12.75" customHeight="1">
      <c r="A539" s="45">
        <v>5</v>
      </c>
      <c r="B539" s="44" t="s">
        <v>25</v>
      </c>
      <c r="C539" s="45" t="s">
        <v>8</v>
      </c>
      <c r="D539" s="45"/>
      <c r="E539" s="45"/>
      <c r="F539" s="46">
        <f>F527*74.32%</f>
        <v>33.815599999999996</v>
      </c>
    </row>
    <row r="540" spans="1:6" ht="12.75" customHeight="1">
      <c r="A540" s="45">
        <v>6</v>
      </c>
      <c r="B540" s="44" t="s">
        <v>17</v>
      </c>
      <c r="C540" s="45" t="s">
        <v>8</v>
      </c>
      <c r="D540" s="45"/>
      <c r="E540" s="45"/>
      <c r="F540" s="46">
        <v>124.91</v>
      </c>
    </row>
    <row r="541" spans="1:6" ht="12.75" customHeight="1">
      <c r="A541" s="45">
        <v>7</v>
      </c>
      <c r="B541" s="44" t="s">
        <v>54</v>
      </c>
      <c r="C541" s="45" t="s">
        <v>8</v>
      </c>
      <c r="D541" s="45"/>
      <c r="E541" s="45"/>
      <c r="F541" s="46">
        <f>F540*25%</f>
        <v>31.2275</v>
      </c>
    </row>
    <row r="542" spans="1:6" ht="12.75" customHeight="1">
      <c r="A542" s="52">
        <v>8</v>
      </c>
      <c r="B542" s="53" t="s">
        <v>200</v>
      </c>
      <c r="C542" s="52" t="s">
        <v>8</v>
      </c>
      <c r="D542" s="52"/>
      <c r="E542" s="52"/>
      <c r="F542" s="54">
        <f>F541+F540</f>
        <v>156.1375</v>
      </c>
    </row>
    <row r="543" spans="1:6" ht="12.75" customHeight="1">
      <c r="A543" s="55">
        <v>9</v>
      </c>
      <c r="B543" s="56" t="s">
        <v>138</v>
      </c>
      <c r="C543" s="55" t="s">
        <v>8</v>
      </c>
      <c r="D543" s="55"/>
      <c r="E543" s="55"/>
      <c r="F543" s="57">
        <f>F542*18%</f>
        <v>28.104749999999996</v>
      </c>
    </row>
    <row r="544" spans="1:6" ht="12.75" customHeight="1">
      <c r="A544" s="55">
        <v>10</v>
      </c>
      <c r="B544" s="58" t="s">
        <v>201</v>
      </c>
      <c r="C544" s="55" t="s">
        <v>8</v>
      </c>
      <c r="D544" s="55"/>
      <c r="E544" s="55"/>
      <c r="F544" s="59">
        <f>F542+F543</f>
        <v>184.24224999999998</v>
      </c>
    </row>
    <row r="545" spans="1:6" ht="12.75" customHeight="1">
      <c r="A545" s="60"/>
      <c r="B545" s="60"/>
      <c r="C545" s="60"/>
      <c r="D545" s="60"/>
      <c r="E545" s="60"/>
      <c r="F545" s="60"/>
    </row>
    <row r="546" spans="1:6" ht="12.75" customHeight="1">
      <c r="A546" s="60"/>
      <c r="B546" s="34" t="s">
        <v>12</v>
      </c>
      <c r="C546" s="34"/>
      <c r="D546" s="34"/>
      <c r="E546" s="34" t="s">
        <v>13</v>
      </c>
      <c r="F546" s="60"/>
    </row>
    <row r="547" spans="1:6" ht="12.75" customHeight="1">
      <c r="A547" s="60"/>
      <c r="B547" s="60"/>
      <c r="C547" s="60"/>
      <c r="D547" s="60"/>
      <c r="E547" s="60"/>
      <c r="F547" s="60"/>
    </row>
    <row r="548" spans="1:6" ht="12.75" customHeight="1">
      <c r="A548" s="60"/>
      <c r="B548" s="60"/>
      <c r="C548" s="60"/>
      <c r="D548" s="60"/>
      <c r="E548" s="60"/>
      <c r="F548" s="60"/>
    </row>
    <row r="549" spans="1:6" ht="12.75" customHeight="1">
      <c r="A549" s="60"/>
      <c r="B549" s="60"/>
      <c r="C549" s="60"/>
      <c r="D549" s="60"/>
      <c r="E549" s="60"/>
      <c r="F549" s="60"/>
    </row>
    <row r="550" spans="1:6" ht="12.75" customHeight="1">
      <c r="A550" s="60"/>
      <c r="B550" s="60"/>
      <c r="C550" s="60"/>
      <c r="D550" s="60"/>
      <c r="E550" s="60"/>
      <c r="F550" s="60"/>
    </row>
    <row r="551" spans="1:6" ht="12.75" customHeight="1">
      <c r="A551" s="60"/>
      <c r="B551" s="60"/>
      <c r="C551" s="60"/>
      <c r="D551" s="60"/>
      <c r="E551" s="60"/>
      <c r="F551" s="60"/>
    </row>
    <row r="552" spans="1:6" ht="12.75" customHeight="1">
      <c r="A552" s="60"/>
      <c r="B552" s="60"/>
      <c r="C552" s="60"/>
      <c r="D552" s="60"/>
      <c r="E552" s="60"/>
      <c r="F552" s="60"/>
    </row>
    <row r="553" spans="1:6" ht="12.75" customHeight="1">
      <c r="A553" s="60"/>
      <c r="B553" s="60"/>
      <c r="C553" s="60"/>
      <c r="D553" s="60"/>
      <c r="E553" s="60"/>
      <c r="F553" s="60"/>
    </row>
    <row r="554" spans="1:6" ht="12.75" customHeight="1">
      <c r="A554" s="60"/>
      <c r="B554" s="60"/>
      <c r="C554" s="60"/>
      <c r="D554" s="60"/>
      <c r="E554" s="60"/>
      <c r="F554" s="60"/>
    </row>
    <row r="555" spans="1:6" ht="12.75" customHeight="1">
      <c r="A555" s="60"/>
      <c r="B555" s="60"/>
      <c r="C555" s="60"/>
      <c r="D555" s="60"/>
      <c r="E555" s="60"/>
      <c r="F555" s="60"/>
    </row>
    <row r="556" spans="1:6" ht="12.75" customHeight="1">
      <c r="A556" s="60"/>
      <c r="B556" s="60"/>
      <c r="C556" s="60"/>
      <c r="D556" s="60"/>
      <c r="E556" s="60"/>
      <c r="F556" s="60"/>
    </row>
    <row r="557" spans="1:6" ht="12.75" customHeight="1">
      <c r="A557" s="60"/>
      <c r="B557" s="60"/>
      <c r="C557" s="60"/>
      <c r="D557" s="60"/>
      <c r="E557" s="60"/>
      <c r="F557" s="60"/>
    </row>
    <row r="558" spans="1:6" ht="12.75" customHeight="1">
      <c r="A558" s="60"/>
      <c r="B558" s="60"/>
      <c r="C558" s="60"/>
      <c r="D558" s="60"/>
      <c r="E558" s="60"/>
      <c r="F558" s="60"/>
    </row>
    <row r="559" spans="1:6" ht="12.75" customHeight="1">
      <c r="A559" s="60"/>
      <c r="B559" s="76" t="s">
        <v>18</v>
      </c>
      <c r="C559" s="76"/>
      <c r="D559" s="76"/>
      <c r="E559" s="76"/>
      <c r="F559" s="33"/>
    </row>
    <row r="560" spans="1:6" ht="12.75" customHeight="1">
      <c r="A560" s="60"/>
      <c r="B560" s="34"/>
      <c r="C560" s="34"/>
      <c r="D560" s="34"/>
      <c r="E560" s="34"/>
      <c r="F560" s="34"/>
    </row>
    <row r="561" spans="1:6" ht="12.75" customHeight="1">
      <c r="A561" s="60"/>
      <c r="B561" s="77" t="s">
        <v>279</v>
      </c>
      <c r="C561" s="77"/>
      <c r="D561" s="77"/>
      <c r="E561" s="77"/>
      <c r="F561" s="35"/>
    </row>
    <row r="562" spans="1:6" ht="12.75" customHeight="1">
      <c r="A562" s="36" t="s">
        <v>0</v>
      </c>
      <c r="B562" s="36" t="s">
        <v>1</v>
      </c>
      <c r="C562" s="36" t="s">
        <v>2</v>
      </c>
      <c r="D562" s="36" t="s">
        <v>3</v>
      </c>
      <c r="E562" s="36" t="s">
        <v>4</v>
      </c>
      <c r="F562" s="36" t="s">
        <v>5</v>
      </c>
    </row>
    <row r="563" spans="1:6" ht="12.75" customHeight="1">
      <c r="A563" s="37"/>
      <c r="B563" s="37"/>
      <c r="C563" s="37"/>
      <c r="D563" s="37"/>
      <c r="E563" s="37" t="s">
        <v>6</v>
      </c>
      <c r="F563" s="37" t="s">
        <v>6</v>
      </c>
    </row>
    <row r="564" spans="1:6" ht="12.75" customHeight="1">
      <c r="A564" s="41" t="s">
        <v>14</v>
      </c>
      <c r="B564" s="39" t="s">
        <v>7</v>
      </c>
      <c r="C564" s="38"/>
      <c r="D564" s="38"/>
      <c r="E564" s="38"/>
      <c r="F564" s="40">
        <f>F565</f>
        <v>136.5</v>
      </c>
    </row>
    <row r="565" spans="1:6" ht="12.75" customHeight="1">
      <c r="A565" s="41"/>
      <c r="B565" s="4" t="s">
        <v>186</v>
      </c>
      <c r="C565" s="3" t="s">
        <v>9</v>
      </c>
      <c r="D565" s="13" t="s">
        <v>247</v>
      </c>
      <c r="E565" s="5">
        <v>45.5</v>
      </c>
      <c r="F565" s="5">
        <f>E565*180/60</f>
        <v>136.5</v>
      </c>
    </row>
    <row r="566" spans="1:6" ht="12.75" customHeight="1">
      <c r="A566" s="41" t="s">
        <v>15</v>
      </c>
      <c r="B566" s="42" t="s">
        <v>10</v>
      </c>
      <c r="C566" s="41" t="s">
        <v>8</v>
      </c>
      <c r="D566" s="43">
        <f>F564</f>
        <v>136.5</v>
      </c>
      <c r="E566" s="43"/>
      <c r="F566" s="43">
        <f>D566*26.2%</f>
        <v>35.763</v>
      </c>
    </row>
    <row r="567" spans="1:6" ht="12.75" customHeight="1">
      <c r="A567" s="41" t="s">
        <v>16</v>
      </c>
      <c r="B567" s="41" t="s">
        <v>19</v>
      </c>
      <c r="C567" s="41"/>
      <c r="D567" s="41"/>
      <c r="E567" s="43"/>
      <c r="F567" s="43">
        <v>72.2</v>
      </c>
    </row>
    <row r="568" spans="1:6" ht="12.75" customHeight="1">
      <c r="A568" s="41"/>
      <c r="B568" s="42" t="s">
        <v>280</v>
      </c>
      <c r="C568" s="41" t="s">
        <v>210</v>
      </c>
      <c r="D568" s="41">
        <v>0.1</v>
      </c>
      <c r="E568" s="43">
        <v>116</v>
      </c>
      <c r="F568" s="43">
        <f>E568*D568</f>
        <v>11.600000000000001</v>
      </c>
    </row>
    <row r="569" spans="1:6" ht="12.75" customHeight="1">
      <c r="A569" s="41"/>
      <c r="B569" s="42" t="s">
        <v>205</v>
      </c>
      <c r="C569" s="41" t="s">
        <v>49</v>
      </c>
      <c r="D569" s="41">
        <v>0.006</v>
      </c>
      <c r="E569" s="43">
        <v>56</v>
      </c>
      <c r="F569" s="43">
        <f aca="true" t="shared" si="9" ref="F569:F577">E569*D569</f>
        <v>0.336</v>
      </c>
    </row>
    <row r="570" spans="1:6" ht="12.75" customHeight="1">
      <c r="A570" s="41"/>
      <c r="B570" s="42" t="s">
        <v>281</v>
      </c>
      <c r="C570" s="41" t="s">
        <v>49</v>
      </c>
      <c r="D570" s="41">
        <v>0.04</v>
      </c>
      <c r="E570" s="43">
        <v>356</v>
      </c>
      <c r="F570" s="43">
        <f t="shared" si="9"/>
        <v>14.24</v>
      </c>
    </row>
    <row r="571" spans="1:6" ht="12.75" customHeight="1">
      <c r="A571" s="41"/>
      <c r="B571" s="42" t="s">
        <v>282</v>
      </c>
      <c r="C571" s="41" t="s">
        <v>49</v>
      </c>
      <c r="D571" s="41">
        <v>0.001</v>
      </c>
      <c r="E571" s="43">
        <v>156.5</v>
      </c>
      <c r="F571" s="43">
        <f t="shared" si="9"/>
        <v>0.1565</v>
      </c>
    </row>
    <row r="572" spans="1:6" ht="12.75" customHeight="1">
      <c r="A572" s="41"/>
      <c r="B572" s="42" t="s">
        <v>213</v>
      </c>
      <c r="C572" s="41" t="s">
        <v>49</v>
      </c>
      <c r="D572" s="41">
        <v>0.02</v>
      </c>
      <c r="E572" s="43">
        <v>120</v>
      </c>
      <c r="F572" s="43">
        <f t="shared" si="9"/>
        <v>2.4</v>
      </c>
    </row>
    <row r="573" spans="1:6" ht="12.75" customHeight="1">
      <c r="A573" s="41"/>
      <c r="B573" s="42" t="s">
        <v>220</v>
      </c>
      <c r="C573" s="41" t="s">
        <v>49</v>
      </c>
      <c r="D573" s="41">
        <v>0.01</v>
      </c>
      <c r="E573" s="43">
        <v>792</v>
      </c>
      <c r="F573" s="43">
        <f t="shared" si="9"/>
        <v>7.92</v>
      </c>
    </row>
    <row r="574" spans="1:6" ht="12.75" customHeight="1">
      <c r="A574" s="41"/>
      <c r="B574" s="42" t="s">
        <v>283</v>
      </c>
      <c r="C574" s="41" t="s">
        <v>193</v>
      </c>
      <c r="D574" s="41">
        <v>0.1</v>
      </c>
      <c r="E574" s="43">
        <v>88</v>
      </c>
      <c r="F574" s="43">
        <f t="shared" si="9"/>
        <v>8.8</v>
      </c>
    </row>
    <row r="575" spans="1:6" ht="12.75" customHeight="1">
      <c r="A575" s="41"/>
      <c r="B575" s="42" t="s">
        <v>284</v>
      </c>
      <c r="C575" s="41" t="s">
        <v>193</v>
      </c>
      <c r="D575" s="41">
        <v>0.1</v>
      </c>
      <c r="E575" s="43">
        <v>230</v>
      </c>
      <c r="F575" s="43">
        <f t="shared" si="9"/>
        <v>23</v>
      </c>
    </row>
    <row r="576" spans="1:6" ht="12.75" customHeight="1">
      <c r="A576" s="41"/>
      <c r="B576" s="42" t="s">
        <v>285</v>
      </c>
      <c r="C576" s="41" t="s">
        <v>49</v>
      </c>
      <c r="D576" s="41">
        <v>0.0005</v>
      </c>
      <c r="E576" s="43">
        <v>400.5</v>
      </c>
      <c r="F576" s="43">
        <f t="shared" si="9"/>
        <v>0.20025</v>
      </c>
    </row>
    <row r="577" spans="1:6" ht="12.75" customHeight="1">
      <c r="A577" s="41"/>
      <c r="B577" s="65" t="s">
        <v>192</v>
      </c>
      <c r="C577" s="48" t="s">
        <v>193</v>
      </c>
      <c r="D577" s="45">
        <v>6</v>
      </c>
      <c r="E577" s="46">
        <v>0.59</v>
      </c>
      <c r="F577" s="43">
        <f t="shared" si="9"/>
        <v>3.54</v>
      </c>
    </row>
    <row r="578" spans="1:6" ht="12.75" customHeight="1">
      <c r="A578" s="41" t="s">
        <v>194</v>
      </c>
      <c r="B578" s="42" t="s">
        <v>195</v>
      </c>
      <c r="C578" s="41" t="s">
        <v>8</v>
      </c>
      <c r="D578" s="41"/>
      <c r="E578" s="43"/>
      <c r="F578" s="43">
        <f>F579+F580+F581</f>
        <v>5.486666666666666</v>
      </c>
    </row>
    <row r="579" spans="1:6" ht="12.75" customHeight="1">
      <c r="A579" s="41"/>
      <c r="B579" s="49" t="s">
        <v>196</v>
      </c>
      <c r="C579" s="45" t="s">
        <v>197</v>
      </c>
      <c r="D579" s="45">
        <v>20</v>
      </c>
      <c r="E579" s="46">
        <v>1.23</v>
      </c>
      <c r="F579" s="46">
        <f>E579*D579/60</f>
        <v>0.41000000000000003</v>
      </c>
    </row>
    <row r="580" spans="1:6" ht="12.75" customHeight="1">
      <c r="A580" s="41"/>
      <c r="B580" s="50" t="s">
        <v>198</v>
      </c>
      <c r="C580" s="45" t="s">
        <v>197</v>
      </c>
      <c r="D580" s="45">
        <v>30</v>
      </c>
      <c r="E580" s="46">
        <v>7.42</v>
      </c>
      <c r="F580" s="46">
        <f>E580*D580/60</f>
        <v>3.71</v>
      </c>
    </row>
    <row r="581" spans="1:6" ht="12.75" customHeight="1">
      <c r="A581" s="41"/>
      <c r="B581" s="51" t="s">
        <v>199</v>
      </c>
      <c r="C581" s="41" t="s">
        <v>197</v>
      </c>
      <c r="D581" s="41">
        <v>20</v>
      </c>
      <c r="E581" s="43">
        <v>4.1</v>
      </c>
      <c r="F581" s="46">
        <f>E581*D581/60</f>
        <v>1.3666666666666667</v>
      </c>
    </row>
    <row r="582" spans="1:6" ht="12.75" customHeight="1">
      <c r="A582" s="45">
        <v>5</v>
      </c>
      <c r="B582" s="44" t="s">
        <v>25</v>
      </c>
      <c r="C582" s="45" t="s">
        <v>8</v>
      </c>
      <c r="D582" s="45"/>
      <c r="E582" s="45"/>
      <c r="F582" s="46">
        <f>F564*74.32%</f>
        <v>101.4468</v>
      </c>
    </row>
    <row r="583" spans="1:6" ht="12.75" customHeight="1">
      <c r="A583" s="45">
        <v>6</v>
      </c>
      <c r="B583" s="44" t="s">
        <v>17</v>
      </c>
      <c r="C583" s="45" t="s">
        <v>8</v>
      </c>
      <c r="D583" s="45"/>
      <c r="E583" s="45"/>
      <c r="F583" s="46">
        <f>F582+F578+F567+F566+F564</f>
        <v>351.3964666666667</v>
      </c>
    </row>
    <row r="584" spans="1:6" ht="12.75" customHeight="1">
      <c r="A584" s="45">
        <v>7</v>
      </c>
      <c r="B584" s="44" t="s">
        <v>54</v>
      </c>
      <c r="C584" s="45" t="s">
        <v>8</v>
      </c>
      <c r="D584" s="45"/>
      <c r="E584" s="45"/>
      <c r="F584" s="46">
        <f>F583*25%</f>
        <v>87.84911666666667</v>
      </c>
    </row>
    <row r="585" spans="1:6" ht="12.75" customHeight="1">
      <c r="A585" s="52">
        <v>8</v>
      </c>
      <c r="B585" s="53" t="s">
        <v>200</v>
      </c>
      <c r="C585" s="52" t="s">
        <v>8</v>
      </c>
      <c r="D585" s="52"/>
      <c r="E585" s="52"/>
      <c r="F585" s="54">
        <f>F584+F583</f>
        <v>439.24558333333334</v>
      </c>
    </row>
    <row r="586" spans="1:6" ht="12.75" customHeight="1">
      <c r="A586" s="55">
        <v>9</v>
      </c>
      <c r="B586" s="56" t="s">
        <v>138</v>
      </c>
      <c r="C586" s="55" t="s">
        <v>8</v>
      </c>
      <c r="D586" s="55"/>
      <c r="E586" s="55"/>
      <c r="F586" s="57">
        <v>79.07</v>
      </c>
    </row>
    <row r="587" spans="1:6" ht="12.75" customHeight="1">
      <c r="A587" s="55">
        <v>10</v>
      </c>
      <c r="B587" s="58" t="s">
        <v>201</v>
      </c>
      <c r="C587" s="55" t="s">
        <v>8</v>
      </c>
      <c r="D587" s="55"/>
      <c r="E587" s="55"/>
      <c r="F587" s="59">
        <f>F585+F586</f>
        <v>518.3155833333333</v>
      </c>
    </row>
    <row r="588" spans="1:6" ht="12.75" customHeight="1">
      <c r="A588" s="60"/>
      <c r="B588" s="60"/>
      <c r="C588" s="60"/>
      <c r="D588" s="60"/>
      <c r="E588" s="60"/>
      <c r="F588" s="60"/>
    </row>
    <row r="589" spans="1:6" ht="12.75" customHeight="1">
      <c r="A589" s="60"/>
      <c r="B589" s="34" t="s">
        <v>12</v>
      </c>
      <c r="C589" s="34"/>
      <c r="D589" s="34"/>
      <c r="E589" s="34" t="s">
        <v>13</v>
      </c>
      <c r="F589" s="60"/>
    </row>
    <row r="590" spans="1:6" ht="12.75" customHeight="1">
      <c r="A590" s="60"/>
      <c r="B590" s="60"/>
      <c r="C590" s="60"/>
      <c r="D590" s="60"/>
      <c r="E590" s="60"/>
      <c r="F590" s="60"/>
    </row>
    <row r="591" spans="1:6" ht="12.75" customHeight="1">
      <c r="A591" s="60"/>
      <c r="B591" s="60"/>
      <c r="C591" s="60"/>
      <c r="D591" s="60"/>
      <c r="E591" s="60"/>
      <c r="F591" s="60"/>
    </row>
    <row r="592" spans="1:6" ht="12.75" customHeight="1">
      <c r="A592" s="60"/>
      <c r="B592" s="76" t="s">
        <v>18</v>
      </c>
      <c r="C592" s="76"/>
      <c r="D592" s="76"/>
      <c r="E592" s="76"/>
      <c r="F592" s="33"/>
    </row>
    <row r="593" spans="1:6" ht="12.75" customHeight="1">
      <c r="A593" s="60"/>
      <c r="B593" s="34"/>
      <c r="C593" s="34"/>
      <c r="D593" s="34"/>
      <c r="E593" s="34"/>
      <c r="F593" s="34"/>
    </row>
    <row r="594" spans="1:6" ht="12.75" customHeight="1">
      <c r="A594" s="60"/>
      <c r="B594" s="77" t="s">
        <v>286</v>
      </c>
      <c r="C594" s="77"/>
      <c r="D594" s="77"/>
      <c r="E594" s="77"/>
      <c r="F594" s="35"/>
    </row>
    <row r="595" spans="1:6" ht="12.75" customHeight="1">
      <c r="A595" s="36" t="s">
        <v>0</v>
      </c>
      <c r="B595" s="36" t="s">
        <v>1</v>
      </c>
      <c r="C595" s="36" t="s">
        <v>2</v>
      </c>
      <c r="D595" s="36" t="s">
        <v>3</v>
      </c>
      <c r="E595" s="36" t="s">
        <v>4</v>
      </c>
      <c r="F595" s="36" t="s">
        <v>5</v>
      </c>
    </row>
    <row r="596" spans="1:6" ht="12.75" customHeight="1">
      <c r="A596" s="37"/>
      <c r="B596" s="37"/>
      <c r="C596" s="37"/>
      <c r="D596" s="37"/>
      <c r="E596" s="37" t="s">
        <v>6</v>
      </c>
      <c r="F596" s="37" t="s">
        <v>6</v>
      </c>
    </row>
    <row r="597" spans="1:6" ht="12.75" customHeight="1">
      <c r="A597" s="41" t="s">
        <v>14</v>
      </c>
      <c r="B597" s="39" t="s">
        <v>7</v>
      </c>
      <c r="C597" s="38"/>
      <c r="D597" s="38"/>
      <c r="E597" s="38"/>
      <c r="F597" s="40">
        <f>F598</f>
        <v>136.5</v>
      </c>
    </row>
    <row r="598" spans="1:6" ht="12.75" customHeight="1">
      <c r="A598" s="41"/>
      <c r="B598" s="4" t="s">
        <v>186</v>
      </c>
      <c r="C598" s="3" t="s">
        <v>9</v>
      </c>
      <c r="D598" s="13" t="s">
        <v>247</v>
      </c>
      <c r="E598" s="3">
        <v>45.5</v>
      </c>
      <c r="F598" s="5">
        <f>E598*180/60</f>
        <v>136.5</v>
      </c>
    </row>
    <row r="599" spans="1:6" ht="12.75" customHeight="1">
      <c r="A599" s="41" t="s">
        <v>15</v>
      </c>
      <c r="B599" s="42" t="s">
        <v>10</v>
      </c>
      <c r="C599" s="41" t="s">
        <v>8</v>
      </c>
      <c r="D599" s="43">
        <f>F597</f>
        <v>136.5</v>
      </c>
      <c r="E599" s="41"/>
      <c r="F599" s="43">
        <f>D599*26.2%</f>
        <v>35.763</v>
      </c>
    </row>
    <row r="600" spans="1:6" ht="12.75" customHeight="1">
      <c r="A600" s="41" t="s">
        <v>16</v>
      </c>
      <c r="B600" s="42" t="s">
        <v>19</v>
      </c>
      <c r="C600" s="41"/>
      <c r="D600" s="41"/>
      <c r="E600" s="41"/>
      <c r="F600" s="43">
        <f>F601+F602+F603+F604+F605+F606+F607+F608</f>
        <v>129.75574999999998</v>
      </c>
    </row>
    <row r="601" spans="1:6" ht="12.75" customHeight="1">
      <c r="A601" s="41"/>
      <c r="B601" s="42" t="s">
        <v>190</v>
      </c>
      <c r="C601" s="41" t="s">
        <v>49</v>
      </c>
      <c r="D601" s="41">
        <v>0.35</v>
      </c>
      <c r="E601" s="41">
        <v>112</v>
      </c>
      <c r="F601" s="43">
        <f>E601*D601</f>
        <v>39.199999999999996</v>
      </c>
    </row>
    <row r="602" spans="1:6" ht="12.75" customHeight="1">
      <c r="A602" s="41"/>
      <c r="B602" s="67" t="s">
        <v>191</v>
      </c>
      <c r="C602" s="45" t="s">
        <v>48</v>
      </c>
      <c r="D602" s="45">
        <v>0.05</v>
      </c>
      <c r="E602" s="45">
        <v>220</v>
      </c>
      <c r="F602" s="43">
        <f aca="true" t="shared" si="10" ref="F602:F608">E602*D602</f>
        <v>11</v>
      </c>
    </row>
    <row r="603" spans="1:6" ht="12.75" customHeight="1">
      <c r="A603" s="41"/>
      <c r="B603" s="42" t="s">
        <v>282</v>
      </c>
      <c r="C603" s="41" t="s">
        <v>49</v>
      </c>
      <c r="D603" s="41">
        <v>0.001</v>
      </c>
      <c r="E603" s="41">
        <v>156.5</v>
      </c>
      <c r="F603" s="43">
        <f t="shared" si="10"/>
        <v>0.1565</v>
      </c>
    </row>
    <row r="604" spans="1:6" ht="12.75" customHeight="1">
      <c r="A604" s="41"/>
      <c r="B604" s="42" t="s">
        <v>287</v>
      </c>
      <c r="C604" s="41" t="s">
        <v>193</v>
      </c>
      <c r="D604" s="41">
        <v>0.1</v>
      </c>
      <c r="E604" s="41">
        <v>88</v>
      </c>
      <c r="F604" s="43">
        <f t="shared" si="10"/>
        <v>8.8</v>
      </c>
    </row>
    <row r="605" spans="1:6" ht="12.75" customHeight="1">
      <c r="A605" s="41"/>
      <c r="B605" s="42" t="s">
        <v>288</v>
      </c>
      <c r="C605" s="41" t="s">
        <v>193</v>
      </c>
      <c r="D605" s="41">
        <v>0.1</v>
      </c>
      <c r="E605" s="41">
        <v>56</v>
      </c>
      <c r="F605" s="43">
        <f t="shared" si="10"/>
        <v>5.6000000000000005</v>
      </c>
    </row>
    <row r="606" spans="1:6" ht="12.75" customHeight="1">
      <c r="A606" s="41"/>
      <c r="B606" s="42" t="s">
        <v>289</v>
      </c>
      <c r="C606" s="41" t="s">
        <v>49</v>
      </c>
      <c r="D606" s="41">
        <v>0.06</v>
      </c>
      <c r="E606" s="41">
        <v>792</v>
      </c>
      <c r="F606" s="43">
        <f t="shared" si="10"/>
        <v>47.519999999999996</v>
      </c>
    </row>
    <row r="607" spans="1:6" ht="12.75" customHeight="1">
      <c r="A607" s="41"/>
      <c r="B607" s="42" t="s">
        <v>290</v>
      </c>
      <c r="C607" s="41" t="s">
        <v>49</v>
      </c>
      <c r="D607" s="41">
        <v>0.0025</v>
      </c>
      <c r="E607" s="41">
        <v>147.7</v>
      </c>
      <c r="F607" s="43">
        <f t="shared" si="10"/>
        <v>0.36924999999999997</v>
      </c>
    </row>
    <row r="608" spans="1:6" ht="12.75" customHeight="1">
      <c r="A608" s="41"/>
      <c r="B608" s="65" t="s">
        <v>192</v>
      </c>
      <c r="C608" s="48" t="s">
        <v>193</v>
      </c>
      <c r="D608" s="45">
        <v>29</v>
      </c>
      <c r="E608" s="46">
        <v>0.59</v>
      </c>
      <c r="F608" s="43">
        <f t="shared" si="10"/>
        <v>17.11</v>
      </c>
    </row>
    <row r="609" spans="1:6" ht="12.75" customHeight="1">
      <c r="A609" s="41" t="s">
        <v>194</v>
      </c>
      <c r="B609" s="42" t="s">
        <v>195</v>
      </c>
      <c r="C609" s="41" t="s">
        <v>8</v>
      </c>
      <c r="D609" s="41"/>
      <c r="E609" s="41"/>
      <c r="F609" s="43">
        <f>F610+F611+F612</f>
        <v>5.486666666666666</v>
      </c>
    </row>
    <row r="610" spans="1:6" ht="12.75" customHeight="1">
      <c r="A610" s="41"/>
      <c r="B610" s="49" t="s">
        <v>196</v>
      </c>
      <c r="C610" s="45" t="s">
        <v>197</v>
      </c>
      <c r="D610" s="45">
        <v>20</v>
      </c>
      <c r="E610" s="46">
        <v>1.23</v>
      </c>
      <c r="F610" s="46">
        <f>E610*D610/60</f>
        <v>0.41000000000000003</v>
      </c>
    </row>
    <row r="611" spans="1:6" ht="12.75" customHeight="1">
      <c r="A611" s="41"/>
      <c r="B611" s="50" t="s">
        <v>198</v>
      </c>
      <c r="C611" s="45" t="s">
        <v>197</v>
      </c>
      <c r="D611" s="45">
        <v>30</v>
      </c>
      <c r="E611" s="46">
        <v>7.42</v>
      </c>
      <c r="F611" s="46">
        <f>E611*D611/60</f>
        <v>3.71</v>
      </c>
    </row>
    <row r="612" spans="1:6" ht="12.75" customHeight="1">
      <c r="A612" s="41"/>
      <c r="B612" s="51" t="s">
        <v>199</v>
      </c>
      <c r="C612" s="41" t="s">
        <v>197</v>
      </c>
      <c r="D612" s="41">
        <v>20</v>
      </c>
      <c r="E612" s="41">
        <v>4.1</v>
      </c>
      <c r="F612" s="46">
        <f>E612*D612/60</f>
        <v>1.3666666666666667</v>
      </c>
    </row>
    <row r="613" spans="1:6" ht="12.75" customHeight="1">
      <c r="A613" s="45">
        <v>5</v>
      </c>
      <c r="B613" s="44" t="s">
        <v>25</v>
      </c>
      <c r="C613" s="45" t="s">
        <v>8</v>
      </c>
      <c r="D613" s="45"/>
      <c r="E613" s="45"/>
      <c r="F613" s="46">
        <f>F597*74.32%</f>
        <v>101.4468</v>
      </c>
    </row>
    <row r="614" spans="1:6" ht="12.75" customHeight="1">
      <c r="A614" s="45">
        <v>6</v>
      </c>
      <c r="B614" s="44" t="s">
        <v>17</v>
      </c>
      <c r="C614" s="45" t="s">
        <v>8</v>
      </c>
      <c r="D614" s="45"/>
      <c r="E614" s="45"/>
      <c r="F614" s="46">
        <v>408.96</v>
      </c>
    </row>
    <row r="615" spans="1:6" ht="12.75" customHeight="1">
      <c r="A615" s="45">
        <v>7</v>
      </c>
      <c r="B615" s="44" t="s">
        <v>54</v>
      </c>
      <c r="C615" s="45" t="s">
        <v>8</v>
      </c>
      <c r="D615" s="45"/>
      <c r="E615" s="45"/>
      <c r="F615" s="46">
        <f>F614*25%</f>
        <v>102.24</v>
      </c>
    </row>
    <row r="616" spans="1:6" ht="12.75" customHeight="1">
      <c r="A616" s="52">
        <v>8</v>
      </c>
      <c r="B616" s="53" t="s">
        <v>200</v>
      </c>
      <c r="C616" s="52" t="s">
        <v>8</v>
      </c>
      <c r="D616" s="52"/>
      <c r="E616" s="52"/>
      <c r="F616" s="54">
        <f>F615+F614</f>
        <v>511.2</v>
      </c>
    </row>
    <row r="617" spans="1:6" ht="12.75" customHeight="1">
      <c r="A617" s="55">
        <v>9</v>
      </c>
      <c r="B617" s="56" t="s">
        <v>138</v>
      </c>
      <c r="C617" s="55" t="s">
        <v>8</v>
      </c>
      <c r="D617" s="55"/>
      <c r="E617" s="55"/>
      <c r="F617" s="57">
        <f>F616*18%</f>
        <v>92.01599999999999</v>
      </c>
    </row>
    <row r="618" spans="1:6" ht="12.75" customHeight="1">
      <c r="A618" s="55">
        <v>10</v>
      </c>
      <c r="B618" s="58" t="s">
        <v>201</v>
      </c>
      <c r="C618" s="55" t="s">
        <v>8</v>
      </c>
      <c r="D618" s="55"/>
      <c r="E618" s="55"/>
      <c r="F618" s="59">
        <f>F616+F617</f>
        <v>603.216</v>
      </c>
    </row>
    <row r="619" spans="1:6" ht="12.75" customHeight="1">
      <c r="A619" s="60"/>
      <c r="B619" s="60"/>
      <c r="C619" s="60"/>
      <c r="D619" s="60"/>
      <c r="E619" s="60"/>
      <c r="F619" s="60"/>
    </row>
    <row r="620" spans="1:6" ht="12.75" customHeight="1">
      <c r="A620" s="60"/>
      <c r="B620" s="34" t="s">
        <v>12</v>
      </c>
      <c r="C620" s="34"/>
      <c r="D620" s="34"/>
      <c r="E620" s="34" t="s">
        <v>13</v>
      </c>
      <c r="F620" s="60"/>
    </row>
    <row r="621" spans="1:6" ht="12.75" customHeight="1">
      <c r="A621" s="60"/>
      <c r="B621" s="76" t="s">
        <v>18</v>
      </c>
      <c r="C621" s="76"/>
      <c r="D621" s="76"/>
      <c r="E621" s="76"/>
      <c r="F621" s="33"/>
    </row>
    <row r="622" spans="1:6" ht="12.75" customHeight="1">
      <c r="A622" s="60"/>
      <c r="B622" s="34"/>
      <c r="C622" s="34"/>
      <c r="D622" s="34"/>
      <c r="E622" s="34"/>
      <c r="F622" s="34"/>
    </row>
    <row r="623" spans="1:6" ht="12.75" customHeight="1">
      <c r="A623" s="60"/>
      <c r="B623" s="77" t="s">
        <v>291</v>
      </c>
      <c r="C623" s="77"/>
      <c r="D623" s="77"/>
      <c r="E623" s="77"/>
      <c r="F623" s="35"/>
    </row>
    <row r="624" spans="1:6" ht="12.75" customHeight="1">
      <c r="A624" s="36" t="s">
        <v>0</v>
      </c>
      <c r="B624" s="36" t="s">
        <v>1</v>
      </c>
      <c r="C624" s="36" t="s">
        <v>2</v>
      </c>
      <c r="D624" s="36" t="s">
        <v>3</v>
      </c>
      <c r="E624" s="36" t="s">
        <v>4</v>
      </c>
      <c r="F624" s="36" t="s">
        <v>5</v>
      </c>
    </row>
    <row r="625" spans="1:6" ht="12.75" customHeight="1">
      <c r="A625" s="37"/>
      <c r="B625" s="37"/>
      <c r="C625" s="37"/>
      <c r="D625" s="37"/>
      <c r="E625" s="37" t="s">
        <v>6</v>
      </c>
      <c r="F625" s="37" t="s">
        <v>6</v>
      </c>
    </row>
    <row r="626" spans="1:6" ht="12.75" customHeight="1">
      <c r="A626" s="41" t="s">
        <v>14</v>
      </c>
      <c r="B626" s="39" t="s">
        <v>7</v>
      </c>
      <c r="C626" s="38"/>
      <c r="D626" s="38"/>
      <c r="E626" s="38"/>
      <c r="F626" s="40">
        <f>F627</f>
        <v>45.5</v>
      </c>
    </row>
    <row r="627" spans="1:6" ht="12.75" customHeight="1">
      <c r="A627" s="41"/>
      <c r="B627" s="4" t="s">
        <v>186</v>
      </c>
      <c r="C627" s="3" t="s">
        <v>9</v>
      </c>
      <c r="D627" s="13" t="s">
        <v>52</v>
      </c>
      <c r="E627" s="3">
        <v>45.5</v>
      </c>
      <c r="F627" s="5">
        <f>E627*60/60</f>
        <v>45.5</v>
      </c>
    </row>
    <row r="628" spans="1:6" ht="12.75" customHeight="1">
      <c r="A628" s="41" t="s">
        <v>15</v>
      </c>
      <c r="B628" s="42" t="s">
        <v>10</v>
      </c>
      <c r="C628" s="41" t="s">
        <v>8</v>
      </c>
      <c r="D628" s="43">
        <f>F626</f>
        <v>45.5</v>
      </c>
      <c r="E628" s="41"/>
      <c r="F628" s="43">
        <f>D628*26.2%</f>
        <v>11.921000000000001</v>
      </c>
    </row>
    <row r="629" spans="1:6" ht="12.75" customHeight="1">
      <c r="A629" s="41" t="s">
        <v>16</v>
      </c>
      <c r="B629" s="42" t="s">
        <v>19</v>
      </c>
      <c r="C629" s="41"/>
      <c r="D629" s="41"/>
      <c r="E629" s="41"/>
      <c r="F629" s="43">
        <v>39.02</v>
      </c>
    </row>
    <row r="630" spans="1:6" ht="12.75" customHeight="1">
      <c r="A630" s="41"/>
      <c r="B630" s="68" t="s">
        <v>191</v>
      </c>
      <c r="C630" s="45" t="s">
        <v>48</v>
      </c>
      <c r="D630" s="45">
        <v>0.05</v>
      </c>
      <c r="E630" s="45">
        <v>220</v>
      </c>
      <c r="F630" s="43">
        <f>E630*D630</f>
        <v>11</v>
      </c>
    </row>
    <row r="631" spans="1:6" ht="12.75" customHeight="1">
      <c r="A631" s="41"/>
      <c r="B631" s="69" t="s">
        <v>230</v>
      </c>
      <c r="C631" s="41" t="s">
        <v>49</v>
      </c>
      <c r="D631" s="41">
        <v>0.003</v>
      </c>
      <c r="E631" s="41">
        <v>1325</v>
      </c>
      <c r="F631" s="43">
        <f>E631*D631</f>
        <v>3.975</v>
      </c>
    </row>
    <row r="632" spans="1:6" ht="12.75" customHeight="1">
      <c r="A632" s="41"/>
      <c r="B632" s="69" t="s">
        <v>292</v>
      </c>
      <c r="C632" s="41" t="s">
        <v>49</v>
      </c>
      <c r="D632" s="41">
        <v>0.001</v>
      </c>
      <c r="E632" s="41">
        <v>1325</v>
      </c>
      <c r="F632" s="43">
        <f>E632*D632</f>
        <v>1.325</v>
      </c>
    </row>
    <row r="633" spans="1:6" ht="12.75" customHeight="1">
      <c r="A633" s="41"/>
      <c r="B633" s="69" t="s">
        <v>293</v>
      </c>
      <c r="C633" s="41" t="s">
        <v>193</v>
      </c>
      <c r="D633" s="41">
        <v>0.1</v>
      </c>
      <c r="E633" s="41">
        <v>56</v>
      </c>
      <c r="F633" s="43">
        <f>E633*D633</f>
        <v>5.6000000000000005</v>
      </c>
    </row>
    <row r="634" spans="1:6" ht="12.75" customHeight="1">
      <c r="A634" s="41"/>
      <c r="B634" s="65" t="s">
        <v>192</v>
      </c>
      <c r="C634" s="48" t="s">
        <v>193</v>
      </c>
      <c r="D634" s="45">
        <v>29</v>
      </c>
      <c r="E634" s="46">
        <v>0.59</v>
      </c>
      <c r="F634" s="43">
        <f>E634*D634</f>
        <v>17.11</v>
      </c>
    </row>
    <row r="635" spans="1:6" ht="12.75" customHeight="1">
      <c r="A635" s="41" t="s">
        <v>194</v>
      </c>
      <c r="B635" s="42" t="s">
        <v>195</v>
      </c>
      <c r="C635" s="41" t="s">
        <v>8</v>
      </c>
      <c r="D635" s="41"/>
      <c r="E635" s="41"/>
      <c r="F635" s="43">
        <f>F636+F637+F638</f>
        <v>5.486666666666666</v>
      </c>
    </row>
    <row r="636" spans="1:6" ht="12.75" customHeight="1">
      <c r="A636" s="41"/>
      <c r="B636" s="49" t="s">
        <v>196</v>
      </c>
      <c r="C636" s="45" t="s">
        <v>197</v>
      </c>
      <c r="D636" s="45">
        <v>20</v>
      </c>
      <c r="E636" s="46">
        <v>1.23</v>
      </c>
      <c r="F636" s="46">
        <f>E636*D636/60</f>
        <v>0.41000000000000003</v>
      </c>
    </row>
    <row r="637" spans="1:6" ht="12.75" customHeight="1">
      <c r="A637" s="41"/>
      <c r="B637" s="50" t="s">
        <v>198</v>
      </c>
      <c r="C637" s="45" t="s">
        <v>197</v>
      </c>
      <c r="D637" s="45">
        <v>30</v>
      </c>
      <c r="E637" s="46">
        <v>7.42</v>
      </c>
      <c r="F637" s="46">
        <f>E637*D637/60</f>
        <v>3.71</v>
      </c>
    </row>
    <row r="638" spans="1:6" ht="12.75" customHeight="1">
      <c r="A638" s="41"/>
      <c r="B638" s="51" t="s">
        <v>199</v>
      </c>
      <c r="C638" s="41" t="s">
        <v>197</v>
      </c>
      <c r="D638" s="41">
        <v>20</v>
      </c>
      <c r="E638" s="41">
        <v>4.1</v>
      </c>
      <c r="F638" s="46">
        <f>E638*D638/60</f>
        <v>1.3666666666666667</v>
      </c>
    </row>
    <row r="639" spans="1:6" ht="12.75" customHeight="1">
      <c r="A639" s="45">
        <v>5</v>
      </c>
      <c r="B639" s="44" t="s">
        <v>25</v>
      </c>
      <c r="C639" s="45" t="s">
        <v>8</v>
      </c>
      <c r="D639" s="45"/>
      <c r="E639" s="45"/>
      <c r="F639" s="46">
        <f>F626*74.32%</f>
        <v>33.815599999999996</v>
      </c>
    </row>
    <row r="640" spans="1:6" ht="12.75" customHeight="1">
      <c r="A640" s="45">
        <v>6</v>
      </c>
      <c r="B640" s="44" t="s">
        <v>17</v>
      </c>
      <c r="C640" s="45" t="s">
        <v>8</v>
      </c>
      <c r="D640" s="45"/>
      <c r="E640" s="45"/>
      <c r="F640" s="46">
        <v>135.75</v>
      </c>
    </row>
    <row r="641" spans="1:6" ht="12.75" customHeight="1">
      <c r="A641" s="45">
        <v>7</v>
      </c>
      <c r="B641" s="44" t="s">
        <v>54</v>
      </c>
      <c r="C641" s="45" t="s">
        <v>8</v>
      </c>
      <c r="D641" s="45"/>
      <c r="E641" s="45"/>
      <c r="F641" s="46">
        <f>F640*25%</f>
        <v>33.9375</v>
      </c>
    </row>
    <row r="642" spans="1:6" ht="12.75" customHeight="1">
      <c r="A642" s="52">
        <v>8</v>
      </c>
      <c r="B642" s="53" t="s">
        <v>200</v>
      </c>
      <c r="C642" s="52" t="s">
        <v>8</v>
      </c>
      <c r="D642" s="52"/>
      <c r="E642" s="52"/>
      <c r="F642" s="54">
        <f>F641+F640</f>
        <v>169.6875</v>
      </c>
    </row>
    <row r="643" spans="1:6" ht="12.75" customHeight="1">
      <c r="A643" s="55">
        <v>9</v>
      </c>
      <c r="B643" s="56" t="s">
        <v>138</v>
      </c>
      <c r="C643" s="55" t="s">
        <v>8</v>
      </c>
      <c r="D643" s="55"/>
      <c r="E643" s="55"/>
      <c r="F643" s="57">
        <f>F642*18%</f>
        <v>30.54375</v>
      </c>
    </row>
    <row r="644" spans="1:6" ht="12.75" customHeight="1">
      <c r="A644" s="55">
        <v>10</v>
      </c>
      <c r="B644" s="58" t="s">
        <v>201</v>
      </c>
      <c r="C644" s="55" t="s">
        <v>8</v>
      </c>
      <c r="D644" s="55"/>
      <c r="E644" s="55"/>
      <c r="F644" s="59">
        <f>F642+F643</f>
        <v>200.23125</v>
      </c>
    </row>
    <row r="645" spans="1:6" ht="12.75" customHeight="1">
      <c r="A645" s="34"/>
      <c r="B645" s="34"/>
      <c r="C645" s="34"/>
      <c r="D645" s="34"/>
      <c r="E645" s="34"/>
      <c r="F645" s="34"/>
    </row>
    <row r="646" spans="1:6" ht="12.75" customHeight="1">
      <c r="A646" s="34"/>
      <c r="B646" s="34" t="s">
        <v>12</v>
      </c>
      <c r="C646" s="34"/>
      <c r="D646" s="34"/>
      <c r="E646" s="34" t="s">
        <v>13</v>
      </c>
      <c r="F646" s="34"/>
    </row>
    <row r="647" spans="1:6" ht="12.75" customHeight="1">
      <c r="A647" s="34"/>
      <c r="B647" s="34"/>
      <c r="C647" s="34"/>
      <c r="D647" s="34"/>
      <c r="E647" s="34"/>
      <c r="F647" s="34"/>
    </row>
    <row r="648" spans="1:6" ht="12.75" customHeight="1">
      <c r="A648" s="34"/>
      <c r="B648" s="34"/>
      <c r="C648" s="34"/>
      <c r="D648" s="34"/>
      <c r="E648" s="34"/>
      <c r="F648" s="34"/>
    </row>
    <row r="649" spans="1:6" ht="12.75" customHeight="1">
      <c r="A649" s="34"/>
      <c r="B649" s="34"/>
      <c r="C649" s="34"/>
      <c r="D649" s="34"/>
      <c r="E649" s="34"/>
      <c r="F649" s="34"/>
    </row>
    <row r="650" spans="1:6" ht="12.75" customHeight="1">
      <c r="A650" s="34"/>
      <c r="B650" s="33"/>
      <c r="C650" s="34"/>
      <c r="D650" s="34"/>
      <c r="E650" s="34"/>
      <c r="F650" s="33"/>
    </row>
    <row r="651" spans="1:6" ht="12.75" customHeight="1">
      <c r="A651" s="60"/>
      <c r="B651" s="60"/>
      <c r="C651" s="60"/>
      <c r="D651" s="60"/>
      <c r="E651" s="60"/>
      <c r="F651" s="60"/>
    </row>
    <row r="652" spans="1:6" ht="12.75" customHeight="1">
      <c r="A652" s="60"/>
      <c r="B652" s="60"/>
      <c r="C652" s="60"/>
      <c r="D652" s="60"/>
      <c r="E652" s="60"/>
      <c r="F652" s="60"/>
    </row>
    <row r="653" spans="1:6" ht="12.75" customHeight="1">
      <c r="A653" s="60"/>
      <c r="B653" s="60"/>
      <c r="C653" s="60"/>
      <c r="D653" s="60"/>
      <c r="E653" s="60"/>
      <c r="F653" s="60"/>
    </row>
    <row r="654" spans="1:6" ht="12.75" customHeight="1">
      <c r="A654" s="60"/>
      <c r="B654" s="60"/>
      <c r="C654" s="60"/>
      <c r="D654" s="60"/>
      <c r="E654" s="60"/>
      <c r="F654" s="60"/>
    </row>
    <row r="655" spans="1:6" ht="12.75" customHeight="1">
      <c r="A655" s="60"/>
      <c r="B655" s="60"/>
      <c r="C655" s="60"/>
      <c r="D655" s="60"/>
      <c r="E655" s="60"/>
      <c r="F655" s="60"/>
    </row>
    <row r="656" spans="1:6" ht="12.75" customHeight="1">
      <c r="A656" s="60"/>
      <c r="B656" s="60"/>
      <c r="C656" s="60"/>
      <c r="D656" s="60"/>
      <c r="E656" s="60"/>
      <c r="F656" s="60"/>
    </row>
    <row r="657" spans="1:6" ht="12.75" customHeight="1">
      <c r="A657" s="60"/>
      <c r="B657" s="60"/>
      <c r="C657" s="60"/>
      <c r="D657" s="60"/>
      <c r="E657" s="60"/>
      <c r="F657" s="60"/>
    </row>
    <row r="658" spans="1:6" ht="12.75" customHeight="1">
      <c r="A658" s="60"/>
      <c r="B658" s="60"/>
      <c r="C658" s="60"/>
      <c r="D658" s="60"/>
      <c r="E658" s="60"/>
      <c r="F658" s="60"/>
    </row>
    <row r="659" spans="1:6" ht="12.75" customHeight="1">
      <c r="A659" s="60"/>
      <c r="B659" s="60"/>
      <c r="C659" s="60"/>
      <c r="D659" s="60"/>
      <c r="E659" s="60"/>
      <c r="F659" s="60"/>
    </row>
    <row r="660" spans="1:6" ht="12.75" customHeight="1">
      <c r="A660" s="60"/>
      <c r="B660" s="60"/>
      <c r="C660" s="60"/>
      <c r="D660" s="60"/>
      <c r="E660" s="60"/>
      <c r="F660" s="60"/>
    </row>
    <row r="661" spans="1:6" ht="12.75" customHeight="1">
      <c r="A661" s="60"/>
      <c r="B661" s="60"/>
      <c r="C661" s="60"/>
      <c r="D661" s="60"/>
      <c r="E661" s="60"/>
      <c r="F661" s="60"/>
    </row>
    <row r="662" spans="1:6" ht="12.75" customHeight="1">
      <c r="A662" s="60"/>
      <c r="B662" s="60"/>
      <c r="C662" s="60"/>
      <c r="D662" s="60"/>
      <c r="E662" s="60"/>
      <c r="F662" s="60"/>
    </row>
    <row r="663" spans="1:6" ht="12.75" customHeight="1">
      <c r="A663" s="60"/>
      <c r="B663" s="60"/>
      <c r="C663" s="60"/>
      <c r="D663" s="60"/>
      <c r="E663" s="60"/>
      <c r="F663" s="60"/>
    </row>
    <row r="664" spans="1:6" ht="12.75" customHeight="1">
      <c r="A664" s="60"/>
      <c r="B664" s="60"/>
      <c r="C664" s="60"/>
      <c r="D664" s="60"/>
      <c r="E664" s="60"/>
      <c r="F664" s="60"/>
    </row>
    <row r="665" spans="1:6" ht="12.75" customHeight="1">
      <c r="A665" s="60"/>
      <c r="B665" s="60"/>
      <c r="C665" s="60"/>
      <c r="D665" s="60"/>
      <c r="E665" s="60"/>
      <c r="F665" s="60"/>
    </row>
    <row r="666" spans="1:6" ht="12.75" customHeight="1">
      <c r="A666" s="60"/>
      <c r="B666" s="60"/>
      <c r="C666" s="60"/>
      <c r="D666" s="60"/>
      <c r="E666" s="60"/>
      <c r="F666" s="60"/>
    </row>
    <row r="667" spans="1:6" ht="12.75" customHeight="1">
      <c r="A667" s="60"/>
      <c r="B667" s="60"/>
      <c r="C667" s="60"/>
      <c r="D667" s="60"/>
      <c r="E667" s="60"/>
      <c r="F667" s="60"/>
    </row>
    <row r="668" spans="1:6" ht="12.75" customHeight="1">
      <c r="A668" s="60"/>
      <c r="B668" s="60"/>
      <c r="C668" s="60"/>
      <c r="D668" s="60"/>
      <c r="E668" s="60"/>
      <c r="F668" s="60"/>
    </row>
    <row r="669" spans="1:6" ht="12.75" customHeight="1">
      <c r="A669" s="60"/>
      <c r="B669" s="60"/>
      <c r="C669" s="60"/>
      <c r="D669" s="60"/>
      <c r="E669" s="60"/>
      <c r="F669" s="60"/>
    </row>
    <row r="670" spans="1:6" ht="12.75" customHeight="1">
      <c r="A670" s="60"/>
      <c r="B670" s="60"/>
      <c r="C670" s="60"/>
      <c r="D670" s="60"/>
      <c r="E670" s="60"/>
      <c r="F670" s="60"/>
    </row>
    <row r="671" spans="1:6" ht="12.75" customHeight="1">
      <c r="A671" s="60"/>
      <c r="B671" s="60"/>
      <c r="C671" s="60"/>
      <c r="D671" s="60"/>
      <c r="E671" s="60"/>
      <c r="F671" s="60"/>
    </row>
    <row r="672" spans="1:6" ht="12.75" customHeight="1">
      <c r="A672" s="60"/>
      <c r="B672" s="60"/>
      <c r="C672" s="60"/>
      <c r="D672" s="60"/>
      <c r="E672" s="60"/>
      <c r="F672" s="60"/>
    </row>
    <row r="673" spans="1:6" ht="12.75" customHeight="1">
      <c r="A673" s="60"/>
      <c r="B673" s="60"/>
      <c r="C673" s="60"/>
      <c r="D673" s="60"/>
      <c r="E673" s="60"/>
      <c r="F673" s="60"/>
    </row>
    <row r="674" spans="1:6" ht="12.75" customHeight="1">
      <c r="A674" s="60"/>
      <c r="B674" s="60"/>
      <c r="C674" s="60"/>
      <c r="D674" s="60"/>
      <c r="E674" s="60"/>
      <c r="F674" s="60"/>
    </row>
    <row r="675" spans="1:6" ht="12.75" customHeight="1">
      <c r="A675" s="60"/>
      <c r="B675" s="60"/>
      <c r="C675" s="60"/>
      <c r="D675" s="60"/>
      <c r="E675" s="60"/>
      <c r="F675" s="60"/>
    </row>
    <row r="676" spans="1:6" ht="12.75" customHeight="1">
      <c r="A676" s="60"/>
      <c r="B676" s="60"/>
      <c r="C676" s="60"/>
      <c r="D676" s="60"/>
      <c r="E676" s="60"/>
      <c r="F676" s="60"/>
    </row>
    <row r="677" spans="1:6" ht="12.75" customHeight="1">
      <c r="A677" s="60"/>
      <c r="B677" s="60"/>
      <c r="C677" s="60"/>
      <c r="D677" s="60"/>
      <c r="E677" s="60"/>
      <c r="F677" s="60"/>
    </row>
    <row r="678" spans="1:6" ht="12.75" customHeight="1">
      <c r="A678" s="60"/>
      <c r="B678" s="60"/>
      <c r="C678" s="60"/>
      <c r="D678" s="60"/>
      <c r="E678" s="60"/>
      <c r="F678" s="60"/>
    </row>
    <row r="679" spans="1:6" ht="12.75" customHeight="1">
      <c r="A679" s="60"/>
      <c r="B679" s="60"/>
      <c r="C679" s="60"/>
      <c r="D679" s="60"/>
      <c r="E679" s="60"/>
      <c r="F679" s="60"/>
    </row>
    <row r="680" spans="1:6" ht="12.75" customHeight="1">
      <c r="A680" s="60"/>
      <c r="B680" s="60"/>
      <c r="C680" s="60"/>
      <c r="D680" s="60"/>
      <c r="E680" s="60"/>
      <c r="F680" s="60"/>
    </row>
    <row r="681" spans="1:6" ht="12.75" customHeight="1">
      <c r="A681" s="60"/>
      <c r="B681" s="60"/>
      <c r="C681" s="60"/>
      <c r="D681" s="60"/>
      <c r="E681" s="60"/>
      <c r="F681" s="60"/>
    </row>
    <row r="682" spans="1:6" ht="12.75" customHeight="1">
      <c r="A682" s="60"/>
      <c r="B682" s="60"/>
      <c r="C682" s="60"/>
      <c r="D682" s="60"/>
      <c r="E682" s="60"/>
      <c r="F682" s="60"/>
    </row>
    <row r="683" spans="1:6" ht="12.75" customHeight="1">
      <c r="A683" s="60"/>
      <c r="B683" s="60"/>
      <c r="C683" s="60"/>
      <c r="D683" s="60"/>
      <c r="E683" s="60"/>
      <c r="F683" s="60"/>
    </row>
    <row r="684" spans="1:6" ht="12.75" customHeight="1">
      <c r="A684" s="60"/>
      <c r="B684" s="60"/>
      <c r="C684" s="60"/>
      <c r="D684" s="60"/>
      <c r="E684" s="60"/>
      <c r="F684" s="60"/>
    </row>
    <row r="685" spans="1:6" ht="12.75" customHeight="1">
      <c r="A685" s="60"/>
      <c r="B685" s="60"/>
      <c r="C685" s="60"/>
      <c r="D685" s="60"/>
      <c r="E685" s="60"/>
      <c r="F685" s="60"/>
    </row>
    <row r="686" spans="1:6" ht="12.75" customHeight="1">
      <c r="A686" s="60"/>
      <c r="B686" s="60"/>
      <c r="C686" s="60"/>
      <c r="D686" s="60"/>
      <c r="E686" s="60"/>
      <c r="F686" s="60"/>
    </row>
    <row r="687" spans="1:6" ht="12.75" customHeight="1">
      <c r="A687" s="60"/>
      <c r="B687" s="60"/>
      <c r="C687" s="60"/>
      <c r="D687" s="60"/>
      <c r="E687" s="60"/>
      <c r="F687" s="60"/>
    </row>
    <row r="688" spans="1:6" ht="12.75" customHeight="1">
      <c r="A688" s="60"/>
      <c r="B688" s="60"/>
      <c r="C688" s="60"/>
      <c r="D688" s="60"/>
      <c r="E688" s="60"/>
      <c r="F688" s="60"/>
    </row>
    <row r="689" spans="1:6" ht="12.75" customHeight="1">
      <c r="A689" s="60"/>
      <c r="B689" s="60"/>
      <c r="C689" s="60"/>
      <c r="D689" s="60"/>
      <c r="E689" s="60"/>
      <c r="F689" s="60"/>
    </row>
    <row r="690" spans="1:6" ht="12.75" customHeight="1">
      <c r="A690" s="60"/>
      <c r="B690" s="60"/>
      <c r="C690" s="60"/>
      <c r="D690" s="60"/>
      <c r="E690" s="60"/>
      <c r="F690" s="60"/>
    </row>
    <row r="691" spans="1:6" ht="12.75" customHeight="1">
      <c r="A691" s="60"/>
      <c r="B691" s="60"/>
      <c r="C691" s="60"/>
      <c r="D691" s="60"/>
      <c r="E691" s="60"/>
      <c r="F691" s="60"/>
    </row>
    <row r="692" spans="1:6" ht="12.75" customHeight="1">
      <c r="A692" s="60"/>
      <c r="B692" s="60"/>
      <c r="C692" s="60"/>
      <c r="D692" s="60"/>
      <c r="E692" s="60"/>
      <c r="F692" s="60"/>
    </row>
    <row r="693" spans="1:6" ht="12.75" customHeight="1">
      <c r="A693" s="60"/>
      <c r="B693" s="60"/>
      <c r="C693" s="60"/>
      <c r="D693" s="60"/>
      <c r="E693" s="60"/>
      <c r="F693" s="60"/>
    </row>
    <row r="694" spans="1:6" ht="12.75" customHeight="1">
      <c r="A694" s="60"/>
      <c r="B694" s="60"/>
      <c r="C694" s="60"/>
      <c r="D694" s="60"/>
      <c r="E694" s="60"/>
      <c r="F694" s="60"/>
    </row>
    <row r="695" spans="1:6" ht="12.75" customHeight="1">
      <c r="A695" s="60"/>
      <c r="B695" s="60"/>
      <c r="C695" s="60"/>
      <c r="D695" s="60"/>
      <c r="E695" s="60"/>
      <c r="F695" s="60"/>
    </row>
    <row r="696" spans="1:6" ht="12.75" customHeight="1">
      <c r="A696" s="60"/>
      <c r="B696" s="60"/>
      <c r="C696" s="60"/>
      <c r="D696" s="60"/>
      <c r="E696" s="60"/>
      <c r="F696" s="60"/>
    </row>
    <row r="697" spans="1:6" ht="12.75" customHeight="1">
      <c r="A697" s="60"/>
      <c r="B697" s="60"/>
      <c r="C697" s="60"/>
      <c r="D697" s="60"/>
      <c r="E697" s="60"/>
      <c r="F697" s="60"/>
    </row>
    <row r="698" spans="1:6" ht="12.75" customHeight="1">
      <c r="A698" s="60"/>
      <c r="B698" s="60"/>
      <c r="C698" s="60"/>
      <c r="D698" s="60"/>
      <c r="E698" s="60"/>
      <c r="F698" s="60"/>
    </row>
    <row r="699" spans="1:6" ht="12.75" customHeight="1">
      <c r="A699" s="60"/>
      <c r="B699" s="60"/>
      <c r="C699" s="60"/>
      <c r="D699" s="60"/>
      <c r="E699" s="60"/>
      <c r="F699" s="60"/>
    </row>
    <row r="700" spans="1:6" ht="12.75" customHeight="1">
      <c r="A700" s="60"/>
      <c r="B700" s="60"/>
      <c r="C700" s="60"/>
      <c r="D700" s="60"/>
      <c r="E700" s="60"/>
      <c r="F700" s="60"/>
    </row>
    <row r="701" spans="1:6" ht="12.75" customHeight="1">
      <c r="A701" s="60"/>
      <c r="B701" s="60"/>
      <c r="C701" s="60"/>
      <c r="D701" s="60"/>
      <c r="E701" s="60"/>
      <c r="F701" s="60"/>
    </row>
    <row r="702" spans="1:6" ht="12.75" customHeight="1">
      <c r="A702" s="60"/>
      <c r="B702" s="60"/>
      <c r="C702" s="60"/>
      <c r="D702" s="60"/>
      <c r="E702" s="60"/>
      <c r="F702" s="60"/>
    </row>
    <row r="703" spans="1:6" ht="12.75" customHeight="1">
      <c r="A703" s="60"/>
      <c r="B703" s="60"/>
      <c r="C703" s="60"/>
      <c r="D703" s="60"/>
      <c r="E703" s="60"/>
      <c r="F703" s="60"/>
    </row>
    <row r="704" spans="1:6" ht="12.75" customHeight="1">
      <c r="A704" s="60"/>
      <c r="B704" s="60"/>
      <c r="C704" s="60"/>
      <c r="D704" s="60"/>
      <c r="E704" s="60"/>
      <c r="F704" s="60"/>
    </row>
    <row r="705" spans="1:6" ht="12.75" customHeight="1">
      <c r="A705" s="60"/>
      <c r="B705" s="60"/>
      <c r="C705" s="60"/>
      <c r="D705" s="60"/>
      <c r="E705" s="60"/>
      <c r="F705" s="60"/>
    </row>
    <row r="706" spans="1:6" ht="12.75" customHeight="1">
      <c r="A706" s="60"/>
      <c r="B706" s="60"/>
      <c r="C706" s="60"/>
      <c r="D706" s="60"/>
      <c r="E706" s="60"/>
      <c r="F706" s="60"/>
    </row>
    <row r="707" spans="1:6" ht="12.75" customHeight="1">
      <c r="A707" s="60"/>
      <c r="B707" s="60"/>
      <c r="C707" s="60"/>
      <c r="D707" s="60"/>
      <c r="E707" s="60"/>
      <c r="F707" s="60"/>
    </row>
    <row r="708" spans="1:6" ht="12.75" customHeight="1">
      <c r="A708" s="60"/>
      <c r="B708" s="60"/>
      <c r="C708" s="60"/>
      <c r="D708" s="60"/>
      <c r="E708" s="60"/>
      <c r="F708" s="60"/>
    </row>
    <row r="709" spans="1:6" ht="12.75" customHeight="1">
      <c r="A709" s="60"/>
      <c r="B709" s="60"/>
      <c r="C709" s="60"/>
      <c r="D709" s="60"/>
      <c r="E709" s="60"/>
      <c r="F709" s="60"/>
    </row>
    <row r="710" spans="1:6" ht="12.75" customHeight="1">
      <c r="A710" s="60"/>
      <c r="B710" s="60"/>
      <c r="C710" s="60"/>
      <c r="D710" s="60"/>
      <c r="E710" s="60"/>
      <c r="F710" s="60"/>
    </row>
    <row r="711" spans="1:6" ht="12.75" customHeight="1">
      <c r="A711" s="60"/>
      <c r="B711" s="60"/>
      <c r="C711" s="60"/>
      <c r="D711" s="60"/>
      <c r="E711" s="60"/>
      <c r="F711" s="60"/>
    </row>
    <row r="712" spans="1:6" ht="12.75" customHeight="1">
      <c r="A712" s="60"/>
      <c r="B712" s="60"/>
      <c r="C712" s="60"/>
      <c r="D712" s="60"/>
      <c r="E712" s="60"/>
      <c r="F712" s="60"/>
    </row>
    <row r="713" spans="1:6" ht="12.75" customHeight="1">
      <c r="A713" s="60"/>
      <c r="B713" s="60"/>
      <c r="C713" s="60"/>
      <c r="D713" s="60"/>
      <c r="E713" s="60"/>
      <c r="F713" s="60"/>
    </row>
    <row r="714" spans="1:6" ht="12.75" customHeight="1">
      <c r="A714" s="60"/>
      <c r="B714" s="60"/>
      <c r="C714" s="60"/>
      <c r="D714" s="60"/>
      <c r="E714" s="60"/>
      <c r="F714" s="60"/>
    </row>
    <row r="715" spans="1:6" ht="12.75" customHeight="1">
      <c r="A715" s="60"/>
      <c r="B715" s="60"/>
      <c r="C715" s="60"/>
      <c r="D715" s="60"/>
      <c r="E715" s="60"/>
      <c r="F715" s="60"/>
    </row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</sheetData>
  <mergeCells count="38">
    <mergeCell ref="B621:E621"/>
    <mergeCell ref="B623:E623"/>
    <mergeCell ref="B559:E559"/>
    <mergeCell ref="B561:E561"/>
    <mergeCell ref="B592:E592"/>
    <mergeCell ref="B594:E594"/>
    <mergeCell ref="B497:E497"/>
    <mergeCell ref="B499:E499"/>
    <mergeCell ref="B522:E522"/>
    <mergeCell ref="B524:E524"/>
    <mergeCell ref="B435:E435"/>
    <mergeCell ref="B437:E437"/>
    <mergeCell ref="B469:E469"/>
    <mergeCell ref="B471:E471"/>
    <mergeCell ref="B373:E373"/>
    <mergeCell ref="B375:E375"/>
    <mergeCell ref="B407:E407"/>
    <mergeCell ref="B409:E409"/>
    <mergeCell ref="B311:E311"/>
    <mergeCell ref="B313:E313"/>
    <mergeCell ref="B345:E345"/>
    <mergeCell ref="B347:E347"/>
    <mergeCell ref="B219:E219"/>
    <mergeCell ref="B221:E221"/>
    <mergeCell ref="B249:E249"/>
    <mergeCell ref="B251:E251"/>
    <mergeCell ref="B125:E125"/>
    <mergeCell ref="B127:E127"/>
    <mergeCell ref="B187:E187"/>
    <mergeCell ref="B189:E189"/>
    <mergeCell ref="B63:E63"/>
    <mergeCell ref="B65:E65"/>
    <mergeCell ref="B94:E94"/>
    <mergeCell ref="B96:E96"/>
    <mergeCell ref="B1:F1"/>
    <mergeCell ref="B3:F3"/>
    <mergeCell ref="B30:F30"/>
    <mergeCell ref="B32:F32"/>
  </mergeCells>
  <printOptions/>
  <pageMargins left="0.7874015748031497" right="0.7874015748031497" top="0.5905511811023623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492"/>
  <sheetViews>
    <sheetView workbookViewId="0" topLeftCell="A467">
      <selection activeCell="F487" sqref="F487"/>
    </sheetView>
  </sheetViews>
  <sheetFormatPr defaultColWidth="9.140625" defaultRowHeight="12.75"/>
  <cols>
    <col min="1" max="1" width="4.421875" style="0" customWidth="1"/>
    <col min="2" max="2" width="36.421875" style="0" customWidth="1"/>
    <col min="5" max="5" width="9.8515625" style="0" customWidth="1"/>
    <col min="6" max="6" width="10.28125" style="0" customWidth="1"/>
  </cols>
  <sheetData>
    <row r="1" spans="1:6" ht="12.75">
      <c r="A1" s="79" t="s">
        <v>18</v>
      </c>
      <c r="B1" s="79"/>
      <c r="C1" s="79"/>
      <c r="D1" s="79"/>
      <c r="E1" s="79"/>
      <c r="F1" s="79"/>
    </row>
    <row r="2" spans="1:6" ht="12.75">
      <c r="A2" s="1"/>
      <c r="B2" s="1"/>
      <c r="C2" s="1"/>
      <c r="D2" s="1"/>
      <c r="E2" s="1"/>
      <c r="F2" s="1"/>
    </row>
    <row r="3" spans="1:6" ht="12.75">
      <c r="A3" s="84" t="s">
        <v>168</v>
      </c>
      <c r="B3" s="84"/>
      <c r="C3" s="84"/>
      <c r="D3" s="84"/>
      <c r="E3" s="84"/>
      <c r="F3" s="84"/>
    </row>
    <row r="4" spans="1:6" ht="12.75">
      <c r="A4" s="83" t="s">
        <v>163</v>
      </c>
      <c r="B4" s="83"/>
      <c r="C4" s="83"/>
      <c r="D4" s="83"/>
      <c r="E4" s="83"/>
      <c r="F4" s="83"/>
    </row>
    <row r="5" spans="1:6" ht="12.75">
      <c r="A5" s="10" t="s">
        <v>0</v>
      </c>
      <c r="B5" s="10" t="s">
        <v>1</v>
      </c>
      <c r="C5" s="9" t="s">
        <v>2</v>
      </c>
      <c r="D5" s="10" t="s">
        <v>3</v>
      </c>
      <c r="E5" s="9" t="s">
        <v>4</v>
      </c>
      <c r="F5" s="10" t="s">
        <v>5</v>
      </c>
    </row>
    <row r="6" spans="1:6" ht="12.75">
      <c r="A6" s="11"/>
      <c r="B6" s="11"/>
      <c r="C6" s="12"/>
      <c r="D6" s="11"/>
      <c r="E6" s="12" t="s">
        <v>6</v>
      </c>
      <c r="F6" s="11" t="s">
        <v>6</v>
      </c>
    </row>
    <row r="7" spans="1:6" ht="12.75">
      <c r="A7" s="3" t="s">
        <v>14</v>
      </c>
      <c r="B7" s="4" t="s">
        <v>7</v>
      </c>
      <c r="C7" s="3" t="s">
        <v>8</v>
      </c>
      <c r="D7" s="3"/>
      <c r="E7" s="3"/>
      <c r="F7" s="5">
        <f>F8+F9</f>
        <v>684.4066666666666</v>
      </c>
    </row>
    <row r="8" spans="1:6" ht="12.75">
      <c r="A8" s="3"/>
      <c r="B8" s="19" t="s">
        <v>169</v>
      </c>
      <c r="C8" s="3" t="s">
        <v>9</v>
      </c>
      <c r="D8" s="13" t="s">
        <v>179</v>
      </c>
      <c r="E8" s="5">
        <v>24.31</v>
      </c>
      <c r="F8" s="5">
        <f>E8*1240/60</f>
        <v>502.40666666666664</v>
      </c>
    </row>
    <row r="9" spans="1:6" ht="12.75">
      <c r="A9" s="3"/>
      <c r="B9" s="4" t="s">
        <v>170</v>
      </c>
      <c r="C9" s="3" t="s">
        <v>9</v>
      </c>
      <c r="D9" s="13" t="s">
        <v>164</v>
      </c>
      <c r="E9" s="3">
        <v>45.5</v>
      </c>
      <c r="F9" s="5">
        <f>E9*240/60</f>
        <v>182</v>
      </c>
    </row>
    <row r="10" spans="1:6" ht="12.75">
      <c r="A10" s="3" t="s">
        <v>15</v>
      </c>
      <c r="B10" s="4" t="s">
        <v>10</v>
      </c>
      <c r="C10" s="3" t="s">
        <v>8</v>
      </c>
      <c r="D10" s="5">
        <f>F8+F9</f>
        <v>684.4066666666666</v>
      </c>
      <c r="E10" s="3"/>
      <c r="F10" s="5">
        <v>179.32</v>
      </c>
    </row>
    <row r="11" spans="1:6" ht="12.75">
      <c r="A11" s="3" t="s">
        <v>16</v>
      </c>
      <c r="B11" s="4" t="s">
        <v>19</v>
      </c>
      <c r="C11" s="3"/>
      <c r="D11" s="3"/>
      <c r="E11" s="3"/>
      <c r="F11" s="5">
        <f>F12+F13+F14+F15</f>
        <v>39.02394</v>
      </c>
    </row>
    <row r="12" spans="1:6" ht="12.75">
      <c r="A12" s="3"/>
      <c r="B12" s="4" t="s">
        <v>171</v>
      </c>
      <c r="C12" s="3" t="s">
        <v>48</v>
      </c>
      <c r="D12" s="3">
        <v>0.006</v>
      </c>
      <c r="E12" s="3">
        <v>68.99</v>
      </c>
      <c r="F12" s="5">
        <f>E12*D12</f>
        <v>0.41394</v>
      </c>
    </row>
    <row r="13" spans="1:6" ht="12.75">
      <c r="A13" s="3"/>
      <c r="B13" s="4" t="s">
        <v>32</v>
      </c>
      <c r="C13" s="3" t="s">
        <v>48</v>
      </c>
      <c r="D13" s="3">
        <v>0.14</v>
      </c>
      <c r="E13" s="5">
        <v>220</v>
      </c>
      <c r="F13" s="5">
        <f>E13*D13</f>
        <v>30.800000000000004</v>
      </c>
    </row>
    <row r="14" spans="1:6" ht="12.75">
      <c r="A14" s="3"/>
      <c r="B14" s="4" t="s">
        <v>63</v>
      </c>
      <c r="C14" s="3" t="s">
        <v>24</v>
      </c>
      <c r="D14" s="3">
        <v>1</v>
      </c>
      <c r="E14" s="3">
        <v>4.45</v>
      </c>
      <c r="F14" s="5">
        <f>E14*D14</f>
        <v>4.45</v>
      </c>
    </row>
    <row r="15" spans="1:6" ht="12.75">
      <c r="A15" s="3"/>
      <c r="B15" s="4" t="s">
        <v>37</v>
      </c>
      <c r="C15" s="3" t="s">
        <v>49</v>
      </c>
      <c r="D15" s="3">
        <v>0.02</v>
      </c>
      <c r="E15" s="5">
        <v>168</v>
      </c>
      <c r="F15" s="5">
        <f>E15*D15</f>
        <v>3.36</v>
      </c>
    </row>
    <row r="16" spans="1:6" ht="12.75">
      <c r="A16" s="3">
        <v>4</v>
      </c>
      <c r="B16" s="4" t="s">
        <v>165</v>
      </c>
      <c r="C16" s="3"/>
      <c r="D16" s="3"/>
      <c r="E16" s="5"/>
      <c r="F16" s="5">
        <f>F17+F18+F19+F20</f>
        <v>124.48833333333333</v>
      </c>
    </row>
    <row r="17" spans="1:6" ht="12.75">
      <c r="A17" s="3"/>
      <c r="B17" s="20" t="s">
        <v>172</v>
      </c>
      <c r="C17" s="3" t="s">
        <v>173</v>
      </c>
      <c r="D17" s="3">
        <v>240</v>
      </c>
      <c r="E17" s="5">
        <v>27.82</v>
      </c>
      <c r="F17" s="5">
        <f>E17*D17/60</f>
        <v>111.28</v>
      </c>
    </row>
    <row r="18" spans="1:6" ht="12.75">
      <c r="A18" s="3"/>
      <c r="B18" s="20" t="s">
        <v>174</v>
      </c>
      <c r="C18" s="3" t="s">
        <v>173</v>
      </c>
      <c r="D18" s="3">
        <v>850</v>
      </c>
      <c r="E18" s="5">
        <v>0.68</v>
      </c>
      <c r="F18" s="5">
        <f>E18*D18/60</f>
        <v>9.633333333333333</v>
      </c>
    </row>
    <row r="19" spans="1:6" ht="12.75">
      <c r="A19" s="3"/>
      <c r="B19" s="20" t="s">
        <v>175</v>
      </c>
      <c r="C19" s="3" t="s">
        <v>173</v>
      </c>
      <c r="D19" s="3">
        <v>195</v>
      </c>
      <c r="E19" s="3">
        <v>0.6</v>
      </c>
      <c r="F19" s="5">
        <f>E19*D19/60</f>
        <v>1.95</v>
      </c>
    </row>
    <row r="20" spans="1:6" ht="12.75">
      <c r="A20" s="3"/>
      <c r="B20" s="20" t="s">
        <v>176</v>
      </c>
      <c r="C20" s="3" t="s">
        <v>173</v>
      </c>
      <c r="D20" s="3">
        <v>195</v>
      </c>
      <c r="E20" s="5">
        <v>0.5</v>
      </c>
      <c r="F20" s="5">
        <f>E20*D20/60</f>
        <v>1.625</v>
      </c>
    </row>
    <row r="21" spans="1:6" ht="12.75">
      <c r="A21" s="3">
        <v>5</v>
      </c>
      <c r="B21" s="4" t="s">
        <v>25</v>
      </c>
      <c r="C21" s="3" t="s">
        <v>8</v>
      </c>
      <c r="D21" s="3"/>
      <c r="E21" s="3"/>
      <c r="F21" s="5">
        <f>F7*74.32%</f>
        <v>508.65103466666665</v>
      </c>
    </row>
    <row r="22" spans="1:6" ht="12.75">
      <c r="A22" s="3">
        <v>6</v>
      </c>
      <c r="B22" s="4" t="s">
        <v>17</v>
      </c>
      <c r="C22" s="3" t="s">
        <v>8</v>
      </c>
      <c r="D22" s="3"/>
      <c r="E22" s="3"/>
      <c r="F22" s="5">
        <f>F7+F10+F11+F16+F21</f>
        <v>1535.8899746666666</v>
      </c>
    </row>
    <row r="23" spans="1:6" ht="12.75">
      <c r="A23" s="3">
        <v>7</v>
      </c>
      <c r="B23" s="4" t="s">
        <v>54</v>
      </c>
      <c r="C23" s="3" t="s">
        <v>8</v>
      </c>
      <c r="D23" s="3"/>
      <c r="E23" s="3"/>
      <c r="F23" s="5">
        <f>F22*25%</f>
        <v>383.97249366666665</v>
      </c>
    </row>
    <row r="24" spans="1:6" ht="12.75">
      <c r="A24" s="3">
        <v>8</v>
      </c>
      <c r="B24" s="21" t="s">
        <v>11</v>
      </c>
      <c r="C24" s="22" t="s">
        <v>8</v>
      </c>
      <c r="D24" s="22"/>
      <c r="E24" s="22"/>
      <c r="F24" s="23">
        <f>F22+F23</f>
        <v>1919.8624683333333</v>
      </c>
    </row>
    <row r="25" spans="1:6" ht="12.75">
      <c r="A25" s="3">
        <v>9</v>
      </c>
      <c r="B25" s="4" t="s">
        <v>138</v>
      </c>
      <c r="C25" s="22" t="s">
        <v>8</v>
      </c>
      <c r="D25" s="4"/>
      <c r="E25" s="4"/>
      <c r="F25" s="5">
        <v>345.57</v>
      </c>
    </row>
    <row r="26" spans="1:6" ht="12.75">
      <c r="A26" s="27">
        <v>10</v>
      </c>
      <c r="B26" s="24" t="s">
        <v>177</v>
      </c>
      <c r="C26" s="25" t="s">
        <v>8</v>
      </c>
      <c r="D26" s="24"/>
      <c r="E26" s="24"/>
      <c r="F26" s="26">
        <f>F24+F25</f>
        <v>2265.4324683333334</v>
      </c>
    </row>
    <row r="28" spans="1:6" ht="12.75">
      <c r="A28" s="1"/>
      <c r="B28" s="28" t="s">
        <v>12</v>
      </c>
      <c r="C28" s="28"/>
      <c r="D28" s="28"/>
      <c r="E28" s="28" t="s">
        <v>13</v>
      </c>
      <c r="F28" s="29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6" ht="12.75">
      <c r="A31" s="79" t="s">
        <v>18</v>
      </c>
      <c r="B31" s="79"/>
      <c r="C31" s="79"/>
      <c r="D31" s="79"/>
      <c r="E31" s="79"/>
      <c r="F31" s="79"/>
    </row>
    <row r="32" spans="1:6" ht="12.75">
      <c r="A32" s="1"/>
      <c r="B32" s="1"/>
      <c r="C32" s="1"/>
      <c r="D32" s="1"/>
      <c r="E32" s="1"/>
      <c r="F32" s="1"/>
    </row>
    <row r="33" spans="1:6" ht="12.75">
      <c r="A33" s="84" t="s">
        <v>184</v>
      </c>
      <c r="B33" s="84"/>
      <c r="C33" s="84"/>
      <c r="D33" s="84"/>
      <c r="E33" s="84"/>
      <c r="F33" s="84"/>
    </row>
    <row r="34" spans="1:6" ht="12.75">
      <c r="A34" s="85" t="s">
        <v>182</v>
      </c>
      <c r="B34" s="85"/>
      <c r="C34" s="85"/>
      <c r="D34" s="85"/>
      <c r="E34" s="85"/>
      <c r="F34" s="85"/>
    </row>
    <row r="35" spans="1:6" ht="12.75">
      <c r="A35" s="1"/>
      <c r="B35" s="1"/>
      <c r="C35" s="2"/>
      <c r="D35" s="2"/>
      <c r="E35" s="2"/>
      <c r="F35" s="1"/>
    </row>
    <row r="36" spans="1:6" ht="12.75">
      <c r="A36" s="8" t="s">
        <v>0</v>
      </c>
      <c r="B36" s="8" t="s">
        <v>1</v>
      </c>
      <c r="C36" s="9" t="s">
        <v>2</v>
      </c>
      <c r="D36" s="10" t="s">
        <v>3</v>
      </c>
      <c r="E36" s="9" t="s">
        <v>4</v>
      </c>
      <c r="F36" s="8" t="s">
        <v>5</v>
      </c>
    </row>
    <row r="37" spans="1:6" ht="12.75">
      <c r="A37" s="11"/>
      <c r="B37" s="11"/>
      <c r="C37" s="12"/>
      <c r="D37" s="11"/>
      <c r="E37" s="12" t="s">
        <v>6</v>
      </c>
      <c r="F37" s="11" t="s">
        <v>6</v>
      </c>
    </row>
    <row r="38" spans="1:6" ht="12.75">
      <c r="A38" s="3" t="s">
        <v>14</v>
      </c>
      <c r="B38" s="4" t="s">
        <v>7</v>
      </c>
      <c r="C38" s="3" t="s">
        <v>8</v>
      </c>
      <c r="D38" s="3"/>
      <c r="E38" s="3"/>
      <c r="F38" s="5">
        <f>F39</f>
        <v>273</v>
      </c>
    </row>
    <row r="39" spans="1:6" ht="12.75">
      <c r="A39" s="3"/>
      <c r="B39" s="4" t="s">
        <v>170</v>
      </c>
      <c r="C39" s="3" t="s">
        <v>9</v>
      </c>
      <c r="D39" s="13" t="s">
        <v>181</v>
      </c>
      <c r="E39" s="3">
        <v>45.5</v>
      </c>
      <c r="F39" s="5">
        <f>E39*360/60</f>
        <v>273</v>
      </c>
    </row>
    <row r="40" spans="1:6" ht="12.75">
      <c r="A40" s="3" t="s">
        <v>15</v>
      </c>
      <c r="B40" s="4" t="s">
        <v>10</v>
      </c>
      <c r="C40" s="3" t="s">
        <v>8</v>
      </c>
      <c r="D40" s="5">
        <f>F38</f>
        <v>273</v>
      </c>
      <c r="E40" s="3">
        <v>0.262</v>
      </c>
      <c r="F40" s="5">
        <f>D40*E40</f>
        <v>71.526</v>
      </c>
    </row>
    <row r="41" spans="1:6" ht="12.75">
      <c r="A41" s="3" t="s">
        <v>16</v>
      </c>
      <c r="B41" s="4" t="s">
        <v>19</v>
      </c>
      <c r="C41" s="3"/>
      <c r="D41" s="3"/>
      <c r="E41" s="3"/>
      <c r="F41" s="5">
        <f>F42+F43+F44</f>
        <v>23.21</v>
      </c>
    </row>
    <row r="42" spans="1:6" ht="12.75">
      <c r="A42" s="3"/>
      <c r="B42" s="4" t="s">
        <v>32</v>
      </c>
      <c r="C42" s="3" t="s">
        <v>48</v>
      </c>
      <c r="D42" s="3">
        <v>0.07</v>
      </c>
      <c r="E42" s="5">
        <v>220</v>
      </c>
      <c r="F42" s="5">
        <f>E42*D42</f>
        <v>15.400000000000002</v>
      </c>
    </row>
    <row r="43" spans="1:6" ht="12.75">
      <c r="A43" s="3"/>
      <c r="B43" s="4" t="s">
        <v>63</v>
      </c>
      <c r="C43" s="3" t="s">
        <v>24</v>
      </c>
      <c r="D43" s="3">
        <v>1</v>
      </c>
      <c r="E43" s="3">
        <v>4.45</v>
      </c>
      <c r="F43" s="5">
        <f>E43*D43</f>
        <v>4.45</v>
      </c>
    </row>
    <row r="44" spans="1:6" ht="12.75">
      <c r="A44" s="3"/>
      <c r="B44" s="4" t="s">
        <v>37</v>
      </c>
      <c r="C44" s="3" t="s">
        <v>49</v>
      </c>
      <c r="D44" s="3">
        <v>0.02</v>
      </c>
      <c r="E44" s="5">
        <v>168</v>
      </c>
      <c r="F44" s="5">
        <f>E44*D44</f>
        <v>3.36</v>
      </c>
    </row>
    <row r="45" spans="1:6" ht="12.75">
      <c r="A45" s="3">
        <v>5</v>
      </c>
      <c r="B45" s="4" t="s">
        <v>165</v>
      </c>
      <c r="C45" s="3"/>
      <c r="D45" s="3"/>
      <c r="E45" s="5"/>
      <c r="F45" s="5">
        <f>F46</f>
        <v>166.92000000000002</v>
      </c>
    </row>
    <row r="46" spans="1:6" ht="12.75">
      <c r="A46" s="3"/>
      <c r="B46" s="20" t="s">
        <v>172</v>
      </c>
      <c r="C46" s="3" t="s">
        <v>173</v>
      </c>
      <c r="D46" s="3">
        <v>360</v>
      </c>
      <c r="E46" s="5">
        <v>27.82</v>
      </c>
      <c r="F46" s="5">
        <f>E46*D46/60</f>
        <v>166.92000000000002</v>
      </c>
    </row>
    <row r="47" spans="1:6" ht="12.75">
      <c r="A47" s="3">
        <v>5</v>
      </c>
      <c r="B47" s="4" t="s">
        <v>25</v>
      </c>
      <c r="C47" s="3" t="s">
        <v>8</v>
      </c>
      <c r="D47" s="3"/>
      <c r="E47" s="3"/>
      <c r="F47" s="5">
        <f>F38*74.32%</f>
        <v>202.8936</v>
      </c>
    </row>
    <row r="48" spans="1:6" ht="12.75">
      <c r="A48" s="3">
        <v>6</v>
      </c>
      <c r="B48" s="4" t="s">
        <v>17</v>
      </c>
      <c r="C48" s="3" t="s">
        <v>8</v>
      </c>
      <c r="D48" s="3"/>
      <c r="E48" s="3"/>
      <c r="F48" s="5">
        <f>F47+F45+F41+F40+F38</f>
        <v>737.5496</v>
      </c>
    </row>
    <row r="49" spans="1:6" ht="12.75">
      <c r="A49" s="3">
        <v>7</v>
      </c>
      <c r="B49" s="4" t="s">
        <v>54</v>
      </c>
      <c r="C49" s="3" t="s">
        <v>8</v>
      </c>
      <c r="D49" s="3"/>
      <c r="E49" s="3"/>
      <c r="F49" s="5">
        <f>F48*25%</f>
        <v>184.3874</v>
      </c>
    </row>
    <row r="50" spans="1:6" ht="12.75">
      <c r="A50" s="3"/>
      <c r="B50" s="21" t="s">
        <v>11</v>
      </c>
      <c r="C50" s="22" t="s">
        <v>8</v>
      </c>
      <c r="D50" s="22"/>
      <c r="E50" s="22"/>
      <c r="F50" s="23">
        <f>F48+F49</f>
        <v>921.9370000000001</v>
      </c>
    </row>
    <row r="51" spans="1:6" ht="12.75">
      <c r="A51" s="3">
        <v>9</v>
      </c>
      <c r="B51" s="4" t="s">
        <v>138</v>
      </c>
      <c r="C51" s="22" t="s">
        <v>8</v>
      </c>
      <c r="D51" s="4"/>
      <c r="E51" s="4"/>
      <c r="F51" s="5">
        <f>F50*18%</f>
        <v>165.94866000000002</v>
      </c>
    </row>
    <row r="52" spans="1:6" ht="12.75">
      <c r="A52" s="27">
        <v>10</v>
      </c>
      <c r="B52" s="24" t="s">
        <v>177</v>
      </c>
      <c r="C52" s="25" t="s">
        <v>8</v>
      </c>
      <c r="D52" s="24"/>
      <c r="E52" s="24"/>
      <c r="F52" s="26">
        <f>F50+F51</f>
        <v>1087.8856600000001</v>
      </c>
    </row>
    <row r="54" spans="1:5" ht="12.75">
      <c r="A54" s="1"/>
      <c r="B54" s="1" t="s">
        <v>12</v>
      </c>
      <c r="C54" s="1"/>
      <c r="D54" s="1"/>
      <c r="E54" s="1" t="s">
        <v>13</v>
      </c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6" ht="12.75">
      <c r="A57" s="79" t="s">
        <v>18</v>
      </c>
      <c r="B57" s="79"/>
      <c r="C57" s="79"/>
      <c r="D57" s="79"/>
      <c r="E57" s="79"/>
      <c r="F57" s="79"/>
    </row>
    <row r="58" spans="1:6" ht="12.75">
      <c r="A58" s="1"/>
      <c r="B58" s="1"/>
      <c r="C58" s="1"/>
      <c r="D58" s="1"/>
      <c r="E58" s="1"/>
      <c r="F58" s="1"/>
    </row>
    <row r="59" spans="1:6" ht="12.75">
      <c r="A59" s="84" t="s">
        <v>183</v>
      </c>
      <c r="B59" s="84"/>
      <c r="C59" s="84"/>
      <c r="D59" s="84"/>
      <c r="E59" s="84"/>
      <c r="F59" s="84"/>
    </row>
    <row r="60" spans="1:6" ht="12.75">
      <c r="A60" s="83" t="s">
        <v>166</v>
      </c>
      <c r="B60" s="83"/>
      <c r="C60" s="83"/>
      <c r="D60" s="83"/>
      <c r="E60" s="83"/>
      <c r="F60" s="83"/>
    </row>
    <row r="61" spans="1:6" ht="12.75">
      <c r="A61" s="10" t="s">
        <v>0</v>
      </c>
      <c r="B61" s="10" t="s">
        <v>1</v>
      </c>
      <c r="C61" s="9" t="s">
        <v>2</v>
      </c>
      <c r="D61" s="10" t="s">
        <v>3</v>
      </c>
      <c r="E61" s="9" t="s">
        <v>4</v>
      </c>
      <c r="F61" s="10" t="s">
        <v>5</v>
      </c>
    </row>
    <row r="62" spans="1:6" ht="12.75">
      <c r="A62" s="11"/>
      <c r="B62" s="11"/>
      <c r="C62" s="12"/>
      <c r="D62" s="11"/>
      <c r="E62" s="12" t="s">
        <v>6</v>
      </c>
      <c r="F62" s="11" t="s">
        <v>6</v>
      </c>
    </row>
    <row r="63" spans="1:6" ht="12.75">
      <c r="A63" s="3" t="s">
        <v>14</v>
      </c>
      <c r="B63" s="4" t="s">
        <v>7</v>
      </c>
      <c r="C63" s="3" t="s">
        <v>8</v>
      </c>
      <c r="D63" s="3"/>
      <c r="E63" s="3"/>
      <c r="F63" s="5">
        <f>F64+F65</f>
        <v>789.75</v>
      </c>
    </row>
    <row r="64" spans="1:6" ht="12.75">
      <c r="A64" s="3"/>
      <c r="B64" s="19" t="s">
        <v>169</v>
      </c>
      <c r="C64" s="3" t="s">
        <v>9</v>
      </c>
      <c r="D64" s="13" t="s">
        <v>180</v>
      </c>
      <c r="E64" s="5">
        <v>24.31</v>
      </c>
      <c r="F64" s="5">
        <f>E64*1500/60</f>
        <v>607.75</v>
      </c>
    </row>
    <row r="65" spans="1:6" ht="12.75">
      <c r="A65" s="3"/>
      <c r="B65" s="4" t="s">
        <v>170</v>
      </c>
      <c r="C65" s="3" t="s">
        <v>9</v>
      </c>
      <c r="D65" s="13" t="s">
        <v>164</v>
      </c>
      <c r="E65" s="3">
        <v>45.5</v>
      </c>
      <c r="F65" s="5">
        <f>E65*240/60</f>
        <v>182</v>
      </c>
    </row>
    <row r="66" spans="1:6" ht="12.75">
      <c r="A66" s="3" t="s">
        <v>15</v>
      </c>
      <c r="B66" s="4" t="s">
        <v>10</v>
      </c>
      <c r="C66" s="3" t="s">
        <v>8</v>
      </c>
      <c r="D66" s="5">
        <f>F64+F65</f>
        <v>789.75</v>
      </c>
      <c r="E66" s="3">
        <v>0.262</v>
      </c>
      <c r="F66" s="5">
        <f>D66*E66</f>
        <v>206.9145</v>
      </c>
    </row>
    <row r="67" spans="1:6" ht="12.75">
      <c r="A67" s="3" t="s">
        <v>16</v>
      </c>
      <c r="B67" s="4" t="s">
        <v>19</v>
      </c>
      <c r="C67" s="3"/>
      <c r="D67" s="3"/>
      <c r="E67" s="3"/>
      <c r="F67" s="5">
        <f>F68+F69+F70+F71</f>
        <v>39.02394</v>
      </c>
    </row>
    <row r="68" spans="1:6" ht="12.75">
      <c r="A68" s="3"/>
      <c r="B68" s="4" t="s">
        <v>171</v>
      </c>
      <c r="C68" s="3" t="s">
        <v>48</v>
      </c>
      <c r="D68" s="3">
        <v>0.006</v>
      </c>
      <c r="E68" s="3">
        <v>68.99</v>
      </c>
      <c r="F68" s="5">
        <f>E68*D68</f>
        <v>0.41394</v>
      </c>
    </row>
    <row r="69" spans="1:6" ht="12.75">
      <c r="A69" s="3"/>
      <c r="B69" s="4" t="s">
        <v>32</v>
      </c>
      <c r="C69" s="3" t="s">
        <v>48</v>
      </c>
      <c r="D69" s="3">
        <v>0.14</v>
      </c>
      <c r="E69" s="5">
        <v>220</v>
      </c>
      <c r="F69" s="5">
        <f>E69*D69</f>
        <v>30.800000000000004</v>
      </c>
    </row>
    <row r="70" spans="1:6" ht="12.75">
      <c r="A70" s="3"/>
      <c r="B70" s="4" t="s">
        <v>63</v>
      </c>
      <c r="C70" s="3" t="s">
        <v>24</v>
      </c>
      <c r="D70" s="3">
        <v>1</v>
      </c>
      <c r="E70" s="3">
        <v>4.45</v>
      </c>
      <c r="F70" s="5">
        <f>E70*D70</f>
        <v>4.45</v>
      </c>
    </row>
    <row r="71" spans="1:6" ht="12.75">
      <c r="A71" s="3"/>
      <c r="B71" s="4" t="s">
        <v>37</v>
      </c>
      <c r="C71" s="3" t="s">
        <v>49</v>
      </c>
      <c r="D71" s="3">
        <v>0.02</v>
      </c>
      <c r="E71" s="5">
        <v>168</v>
      </c>
      <c r="F71" s="5">
        <f>E71*D71</f>
        <v>3.36</v>
      </c>
    </row>
    <row r="72" spans="1:6" ht="12.75">
      <c r="A72" s="3">
        <v>5</v>
      </c>
      <c r="B72" s="4" t="s">
        <v>165</v>
      </c>
      <c r="C72" s="3" t="s">
        <v>178</v>
      </c>
      <c r="D72" s="3"/>
      <c r="E72" s="5"/>
      <c r="F72" s="5">
        <f>F73+F74+F75+F76</f>
        <v>127.99666666666666</v>
      </c>
    </row>
    <row r="73" spans="1:6" ht="12.75">
      <c r="A73" s="3"/>
      <c r="B73" s="20" t="s">
        <v>172</v>
      </c>
      <c r="C73" s="3" t="s">
        <v>173</v>
      </c>
      <c r="D73" s="3">
        <v>240</v>
      </c>
      <c r="E73" s="5">
        <v>27.82</v>
      </c>
      <c r="F73" s="5">
        <f>E73*D73/60</f>
        <v>111.28</v>
      </c>
    </row>
    <row r="74" spans="1:6" ht="12.75">
      <c r="A74" s="3"/>
      <c r="B74" s="20" t="s">
        <v>174</v>
      </c>
      <c r="C74" s="3" t="s">
        <v>173</v>
      </c>
      <c r="D74" s="3">
        <v>850</v>
      </c>
      <c r="E74" s="5">
        <v>0.68</v>
      </c>
      <c r="F74" s="5">
        <f>E74*D74/60</f>
        <v>9.633333333333333</v>
      </c>
    </row>
    <row r="75" spans="1:6" ht="12.75">
      <c r="A75" s="3"/>
      <c r="B75" s="20" t="s">
        <v>175</v>
      </c>
      <c r="C75" s="3" t="s">
        <v>173</v>
      </c>
      <c r="D75" s="3">
        <v>500</v>
      </c>
      <c r="E75" s="3">
        <v>0.6</v>
      </c>
      <c r="F75" s="5">
        <f>E75*D75/60</f>
        <v>5</v>
      </c>
    </row>
    <row r="76" spans="1:6" ht="12.75">
      <c r="A76" s="3"/>
      <c r="B76" s="20" t="s">
        <v>176</v>
      </c>
      <c r="C76" s="3" t="s">
        <v>173</v>
      </c>
      <c r="D76" s="3">
        <v>250</v>
      </c>
      <c r="E76" s="5">
        <v>0.5</v>
      </c>
      <c r="F76" s="5">
        <f>E76*D76/60</f>
        <v>2.0833333333333335</v>
      </c>
    </row>
    <row r="77" spans="1:6" ht="12.75">
      <c r="A77" s="3">
        <v>5</v>
      </c>
      <c r="B77" s="4" t="s">
        <v>25</v>
      </c>
      <c r="C77" s="3" t="s">
        <v>8</v>
      </c>
      <c r="D77" s="3"/>
      <c r="E77" s="3"/>
      <c r="F77" s="5">
        <f>F63*74.32%</f>
        <v>586.9422</v>
      </c>
    </row>
    <row r="78" spans="1:6" ht="12.75">
      <c r="A78" s="3">
        <v>6</v>
      </c>
      <c r="B78" s="4" t="s">
        <v>17</v>
      </c>
      <c r="C78" s="3" t="s">
        <v>8</v>
      </c>
      <c r="D78" s="3"/>
      <c r="E78" s="3"/>
      <c r="F78" s="5">
        <v>1750.62</v>
      </c>
    </row>
    <row r="79" spans="1:6" ht="12.75">
      <c r="A79" s="3">
        <v>7</v>
      </c>
      <c r="B79" s="4" t="s">
        <v>54</v>
      </c>
      <c r="C79" s="3" t="s">
        <v>8</v>
      </c>
      <c r="D79" s="3"/>
      <c r="E79" s="3"/>
      <c r="F79" s="5">
        <f>F78*25%</f>
        <v>437.655</v>
      </c>
    </row>
    <row r="80" spans="1:6" ht="12.75">
      <c r="A80" s="3">
        <v>8</v>
      </c>
      <c r="B80" s="21" t="s">
        <v>11</v>
      </c>
      <c r="C80" s="22" t="s">
        <v>8</v>
      </c>
      <c r="D80" s="22"/>
      <c r="E80" s="22"/>
      <c r="F80" s="23">
        <f>F78+F79</f>
        <v>2188.2749999999996</v>
      </c>
    </row>
    <row r="81" spans="1:6" ht="12.75">
      <c r="A81" s="3">
        <v>9</v>
      </c>
      <c r="B81" s="4" t="s">
        <v>138</v>
      </c>
      <c r="C81" s="22" t="s">
        <v>8</v>
      </c>
      <c r="D81" s="4"/>
      <c r="E81" s="4"/>
      <c r="F81" s="5">
        <f>F80*18%</f>
        <v>393.88949999999994</v>
      </c>
    </row>
    <row r="82" spans="1:6" ht="12.75">
      <c r="A82" s="27">
        <v>10</v>
      </c>
      <c r="B82" s="24" t="s">
        <v>177</v>
      </c>
      <c r="C82" s="25" t="s">
        <v>8</v>
      </c>
      <c r="D82" s="24"/>
      <c r="E82" s="24"/>
      <c r="F82" s="26">
        <v>2582.17</v>
      </c>
    </row>
    <row r="84" spans="1:6" ht="12.75">
      <c r="A84" s="1"/>
      <c r="B84" s="28" t="s">
        <v>12</v>
      </c>
      <c r="C84" s="28"/>
      <c r="D84" s="28"/>
      <c r="E84" s="28" t="s">
        <v>13</v>
      </c>
      <c r="F84" s="29"/>
    </row>
    <row r="85" spans="1:5" ht="12.75">
      <c r="A85" s="1"/>
      <c r="B85" s="1"/>
      <c r="C85" s="1"/>
      <c r="D85" s="1"/>
      <c r="E85" s="1"/>
    </row>
    <row r="86" spans="1:6" s="31" customFormat="1" ht="12.75">
      <c r="A86" s="70"/>
      <c r="B86" s="70"/>
      <c r="C86" s="70"/>
      <c r="D86" s="70"/>
      <c r="E86" s="70"/>
      <c r="F86" s="70"/>
    </row>
    <row r="87" spans="1:6" s="31" customFormat="1" ht="12.75">
      <c r="A87" s="79" t="s">
        <v>18</v>
      </c>
      <c r="B87" s="79"/>
      <c r="C87" s="79"/>
      <c r="D87" s="79"/>
      <c r="E87" s="79"/>
      <c r="F87" s="79"/>
    </row>
    <row r="88" spans="1:6" s="31" customFormat="1" ht="12.75">
      <c r="A88" s="1"/>
      <c r="B88" s="1"/>
      <c r="C88" s="1"/>
      <c r="D88" s="1"/>
      <c r="E88" s="1"/>
      <c r="F88" s="1"/>
    </row>
    <row r="89" spans="1:6" s="31" customFormat="1" ht="12.75">
      <c r="A89" s="80" t="s">
        <v>294</v>
      </c>
      <c r="B89" s="80"/>
      <c r="C89" s="80"/>
      <c r="D89" s="80"/>
      <c r="E89" s="80"/>
      <c r="F89" s="80"/>
    </row>
    <row r="90" spans="1:6" s="31" customFormat="1" ht="12.75">
      <c r="A90" s="10" t="s">
        <v>0</v>
      </c>
      <c r="B90" s="10" t="s">
        <v>1</v>
      </c>
      <c r="C90" s="9" t="s">
        <v>2</v>
      </c>
      <c r="D90" s="10" t="s">
        <v>3</v>
      </c>
      <c r="E90" s="9" t="s">
        <v>4</v>
      </c>
      <c r="F90" s="10" t="s">
        <v>5</v>
      </c>
    </row>
    <row r="91" spans="1:6" s="31" customFormat="1" ht="12.75">
      <c r="A91" s="11"/>
      <c r="B91" s="11"/>
      <c r="C91" s="12"/>
      <c r="D91" s="11"/>
      <c r="E91" s="12" t="s">
        <v>6</v>
      </c>
      <c r="F91" s="11" t="s">
        <v>6</v>
      </c>
    </row>
    <row r="92" spans="1:6" s="31" customFormat="1" ht="12.75">
      <c r="A92" s="3" t="s">
        <v>14</v>
      </c>
      <c r="B92" s="4" t="s">
        <v>7</v>
      </c>
      <c r="C92" s="3" t="s">
        <v>8</v>
      </c>
      <c r="D92" s="3"/>
      <c r="E92" s="3"/>
      <c r="F92" s="5">
        <f>F93</f>
        <v>113.75</v>
      </c>
    </row>
    <row r="93" spans="1:6" s="31" customFormat="1" ht="12.75">
      <c r="A93" s="3"/>
      <c r="B93" s="4" t="s">
        <v>170</v>
      </c>
      <c r="C93" s="3" t="s">
        <v>9</v>
      </c>
      <c r="D93" s="13" t="s">
        <v>295</v>
      </c>
      <c r="E93" s="3">
        <v>45.5</v>
      </c>
      <c r="F93" s="5">
        <f>E93*150/60</f>
        <v>113.75</v>
      </c>
    </row>
    <row r="94" spans="1:6" s="31" customFormat="1" ht="12.75">
      <c r="A94" s="3" t="s">
        <v>15</v>
      </c>
      <c r="B94" s="4" t="s">
        <v>10</v>
      </c>
      <c r="C94" s="3" t="s">
        <v>8</v>
      </c>
      <c r="D94" s="5">
        <f>F92</f>
        <v>113.75</v>
      </c>
      <c r="E94" s="3"/>
      <c r="F94" s="5">
        <f>D94*26.2%</f>
        <v>29.802500000000002</v>
      </c>
    </row>
    <row r="95" spans="1:6" s="31" customFormat="1" ht="12.75">
      <c r="A95" s="3" t="s">
        <v>16</v>
      </c>
      <c r="B95" s="4" t="s">
        <v>19</v>
      </c>
      <c r="C95" s="3"/>
      <c r="D95" s="3"/>
      <c r="E95" s="3"/>
      <c r="F95" s="5">
        <v>0</v>
      </c>
    </row>
    <row r="96" spans="1:6" s="31" customFormat="1" ht="12.75">
      <c r="A96" s="3" t="s">
        <v>194</v>
      </c>
      <c r="B96" s="4" t="s">
        <v>195</v>
      </c>
      <c r="C96"/>
      <c r="D96" s="3"/>
      <c r="E96" s="5"/>
      <c r="F96" s="5">
        <f>F97</f>
        <v>17.775</v>
      </c>
    </row>
    <row r="97" spans="1:6" s="31" customFormat="1" ht="12.75">
      <c r="A97" s="3"/>
      <c r="B97" s="20" t="s">
        <v>296</v>
      </c>
      <c r="C97" s="3" t="s">
        <v>173</v>
      </c>
      <c r="D97" s="3">
        <v>150</v>
      </c>
      <c r="E97" s="5">
        <v>7.11</v>
      </c>
      <c r="F97" s="5">
        <f>E97*D97/60</f>
        <v>17.775</v>
      </c>
    </row>
    <row r="98" spans="1:6" s="31" customFormat="1" ht="12.75">
      <c r="A98" s="3">
        <v>5</v>
      </c>
      <c r="B98" s="4" t="s">
        <v>25</v>
      </c>
      <c r="C98" s="3" t="s">
        <v>8</v>
      </c>
      <c r="D98" s="3"/>
      <c r="E98" s="3"/>
      <c r="F98" s="5">
        <f>F92*74.32%</f>
        <v>84.539</v>
      </c>
    </row>
    <row r="99" spans="1:6" s="31" customFormat="1" ht="12.75">
      <c r="A99" s="3">
        <v>6</v>
      </c>
      <c r="B99" s="4" t="s">
        <v>17</v>
      </c>
      <c r="C99" s="3" t="s">
        <v>8</v>
      </c>
      <c r="D99" s="3"/>
      <c r="E99" s="3"/>
      <c r="F99" s="5">
        <f>F98+F96+F94+F92</f>
        <v>245.8665</v>
      </c>
    </row>
    <row r="100" spans="1:6" s="31" customFormat="1" ht="12.75">
      <c r="A100" s="3">
        <v>7</v>
      </c>
      <c r="B100" s="4" t="s">
        <v>54</v>
      </c>
      <c r="C100" s="3" t="s">
        <v>8</v>
      </c>
      <c r="D100" s="3"/>
      <c r="E100" s="3"/>
      <c r="F100" s="5">
        <f>F99*25%</f>
        <v>61.466625</v>
      </c>
    </row>
    <row r="101" spans="1:6" s="31" customFormat="1" ht="12.75">
      <c r="A101" s="3">
        <v>8</v>
      </c>
      <c r="B101" s="21" t="s">
        <v>11</v>
      </c>
      <c r="C101" s="71" t="s">
        <v>8</v>
      </c>
      <c r="D101" s="71"/>
      <c r="E101" s="71"/>
      <c r="F101" s="23">
        <v>307.34</v>
      </c>
    </row>
    <row r="102" spans="1:6" s="31" customFormat="1" ht="12.75">
      <c r="A102" s="3">
        <v>9</v>
      </c>
      <c r="B102" s="4" t="s">
        <v>138</v>
      </c>
      <c r="C102" s="71" t="s">
        <v>8</v>
      </c>
      <c r="D102" s="4"/>
      <c r="E102" s="4"/>
      <c r="F102" s="5">
        <f>F101*18%</f>
        <v>55.32119999999999</v>
      </c>
    </row>
    <row r="103" spans="1:6" s="31" customFormat="1" ht="12.75">
      <c r="A103" s="27">
        <v>10</v>
      </c>
      <c r="B103" s="24" t="s">
        <v>177</v>
      </c>
      <c r="C103" s="25" t="s">
        <v>8</v>
      </c>
      <c r="D103" s="24"/>
      <c r="E103" s="24"/>
      <c r="F103" s="26">
        <f>F101+F102</f>
        <v>362.66119999999995</v>
      </c>
    </row>
    <row r="104" spans="1:6" s="31" customFormat="1" ht="12.75">
      <c r="A104"/>
      <c r="B104"/>
      <c r="C104"/>
      <c r="D104"/>
      <c r="E104"/>
      <c r="F104"/>
    </row>
    <row r="105" spans="1:6" s="31" customFormat="1" ht="12.75">
      <c r="A105" s="1"/>
      <c r="B105" s="28" t="s">
        <v>12</v>
      </c>
      <c r="C105" s="28"/>
      <c r="D105" s="28"/>
      <c r="E105" s="28" t="s">
        <v>13</v>
      </c>
      <c r="F105"/>
    </row>
    <row r="106" spans="1:6" s="31" customFormat="1" ht="12.75">
      <c r="A106"/>
      <c r="B106"/>
      <c r="C106"/>
      <c r="D106"/>
      <c r="E106"/>
      <c r="F106"/>
    </row>
    <row r="107" spans="1:6" s="31" customFormat="1" ht="12.75">
      <c r="A107"/>
      <c r="B107"/>
      <c r="C107"/>
      <c r="D107"/>
      <c r="E107"/>
      <c r="F107"/>
    </row>
    <row r="108" spans="1:6" s="31" customFormat="1" ht="12.75">
      <c r="A108"/>
      <c r="B108"/>
      <c r="C108"/>
      <c r="D108"/>
      <c r="E108"/>
      <c r="F108"/>
    </row>
    <row r="109" spans="1:6" s="31" customFormat="1" ht="12.75">
      <c r="A109"/>
      <c r="B109"/>
      <c r="C109"/>
      <c r="D109"/>
      <c r="E109"/>
      <c r="F109"/>
    </row>
    <row r="110" spans="1:6" s="31" customFormat="1" ht="12.75">
      <c r="A110"/>
      <c r="B110"/>
      <c r="C110"/>
      <c r="D110"/>
      <c r="E110"/>
      <c r="F110"/>
    </row>
    <row r="111" spans="1:6" s="31" customFormat="1" ht="12.75">
      <c r="A111"/>
      <c r="B111"/>
      <c r="C111"/>
      <c r="D111"/>
      <c r="E111"/>
      <c r="F111"/>
    </row>
    <row r="112" spans="1:6" s="31" customFormat="1" ht="12.75">
      <c r="A112"/>
      <c r="B112"/>
      <c r="C112"/>
      <c r="D112"/>
      <c r="E112"/>
      <c r="F112"/>
    </row>
    <row r="113" spans="1:6" s="31" customFormat="1" ht="12.75">
      <c r="A113" s="79" t="s">
        <v>18</v>
      </c>
      <c r="B113" s="79"/>
      <c r="C113" s="79"/>
      <c r="D113" s="79"/>
      <c r="E113" s="79"/>
      <c r="F113" s="79"/>
    </row>
    <row r="114" spans="1:6" s="31" customFormat="1" ht="12.75">
      <c r="A114" s="1"/>
      <c r="B114" s="1"/>
      <c r="C114" s="1"/>
      <c r="D114" s="1"/>
      <c r="E114" s="1"/>
      <c r="F114" s="1"/>
    </row>
    <row r="115" spans="1:6" s="31" customFormat="1" ht="12.75">
      <c r="A115" s="80" t="s">
        <v>297</v>
      </c>
      <c r="B115" s="80"/>
      <c r="C115" s="80"/>
      <c r="D115" s="80"/>
      <c r="E115" s="80"/>
      <c r="F115" s="80"/>
    </row>
    <row r="116" spans="1:6" s="31" customFormat="1" ht="12.75">
      <c r="A116" s="10" t="s">
        <v>0</v>
      </c>
      <c r="B116" s="10" t="s">
        <v>1</v>
      </c>
      <c r="C116" s="9" t="s">
        <v>2</v>
      </c>
      <c r="D116" s="10" t="s">
        <v>3</v>
      </c>
      <c r="E116" s="9" t="s">
        <v>4</v>
      </c>
      <c r="F116" s="10" t="s">
        <v>5</v>
      </c>
    </row>
    <row r="117" spans="1:6" s="31" customFormat="1" ht="12.75">
      <c r="A117" s="11"/>
      <c r="B117" s="11"/>
      <c r="C117" s="12"/>
      <c r="D117" s="11"/>
      <c r="E117" s="12" t="s">
        <v>6</v>
      </c>
      <c r="F117" s="11" t="s">
        <v>6</v>
      </c>
    </row>
    <row r="118" spans="1:6" s="31" customFormat="1" ht="12.75">
      <c r="A118" s="3" t="s">
        <v>14</v>
      </c>
      <c r="B118" s="4" t="s">
        <v>7</v>
      </c>
      <c r="C118" s="3" t="s">
        <v>8</v>
      </c>
      <c r="D118" s="3"/>
      <c r="E118" s="3"/>
      <c r="F118" s="5">
        <f>F119</f>
        <v>11.375</v>
      </c>
    </row>
    <row r="119" spans="1:6" s="31" customFormat="1" ht="12.75">
      <c r="A119" s="3"/>
      <c r="B119" s="4" t="s">
        <v>170</v>
      </c>
      <c r="C119" s="3" t="s">
        <v>9</v>
      </c>
      <c r="D119" s="13" t="s">
        <v>61</v>
      </c>
      <c r="E119" s="3">
        <v>45.5</v>
      </c>
      <c r="F119" s="5">
        <f>E119*15/60</f>
        <v>11.375</v>
      </c>
    </row>
    <row r="120" spans="1:6" s="31" customFormat="1" ht="12.75">
      <c r="A120" s="3" t="s">
        <v>15</v>
      </c>
      <c r="B120" s="4" t="s">
        <v>10</v>
      </c>
      <c r="C120" s="3" t="s">
        <v>8</v>
      </c>
      <c r="D120" s="5">
        <f>F118</f>
        <v>11.375</v>
      </c>
      <c r="E120" s="3"/>
      <c r="F120" s="5">
        <f>D120*26.2%</f>
        <v>2.9802500000000003</v>
      </c>
    </row>
    <row r="121" spans="1:6" ht="12.75">
      <c r="A121" s="3" t="s">
        <v>16</v>
      </c>
      <c r="B121" s="4" t="s">
        <v>19</v>
      </c>
      <c r="C121" s="3"/>
      <c r="D121" s="3"/>
      <c r="E121" s="3"/>
      <c r="F121" s="5">
        <v>0</v>
      </c>
    </row>
    <row r="122" spans="1:6" ht="12.75">
      <c r="A122" s="3" t="s">
        <v>194</v>
      </c>
      <c r="B122" s="4" t="s">
        <v>195</v>
      </c>
      <c r="D122" s="3"/>
      <c r="E122" s="5"/>
      <c r="F122" s="5">
        <f>F123</f>
        <v>1.7775</v>
      </c>
    </row>
    <row r="123" spans="1:6" ht="12.75">
      <c r="A123" s="3"/>
      <c r="B123" s="20" t="s">
        <v>296</v>
      </c>
      <c r="C123" s="3" t="s">
        <v>173</v>
      </c>
      <c r="D123" s="3">
        <v>15</v>
      </c>
      <c r="E123" s="5">
        <v>7.11</v>
      </c>
      <c r="F123" s="5">
        <f>E123*D123/60</f>
        <v>1.7775</v>
      </c>
    </row>
    <row r="124" spans="1:6" ht="12.75">
      <c r="A124" s="3">
        <v>5</v>
      </c>
      <c r="B124" s="4" t="s">
        <v>25</v>
      </c>
      <c r="C124" s="3" t="s">
        <v>8</v>
      </c>
      <c r="D124" s="3"/>
      <c r="E124" s="3"/>
      <c r="F124" s="5">
        <v>8.46</v>
      </c>
    </row>
    <row r="125" spans="1:6" ht="12.75">
      <c r="A125" s="3">
        <v>6</v>
      </c>
      <c r="B125" s="4" t="s">
        <v>17</v>
      </c>
      <c r="C125" s="3" t="s">
        <v>8</v>
      </c>
      <c r="D125" s="3"/>
      <c r="E125" s="3"/>
      <c r="F125" s="5">
        <v>24.6</v>
      </c>
    </row>
    <row r="126" spans="1:6" ht="12.75">
      <c r="A126" s="3">
        <v>7</v>
      </c>
      <c r="B126" s="4" t="s">
        <v>54</v>
      </c>
      <c r="C126" s="3" t="s">
        <v>8</v>
      </c>
      <c r="D126" s="3"/>
      <c r="E126" s="3"/>
      <c r="F126" s="5">
        <f>F125*25%</f>
        <v>6.15</v>
      </c>
    </row>
    <row r="127" spans="1:6" ht="12.75">
      <c r="A127" s="3">
        <v>8</v>
      </c>
      <c r="B127" s="21" t="s">
        <v>11</v>
      </c>
      <c r="C127" s="71" t="s">
        <v>8</v>
      </c>
      <c r="D127" s="71"/>
      <c r="E127" s="71"/>
      <c r="F127" s="23">
        <f>F125+F126</f>
        <v>30.75</v>
      </c>
    </row>
    <row r="128" spans="1:6" ht="12.75">
      <c r="A128" s="3">
        <v>9</v>
      </c>
      <c r="B128" s="4" t="s">
        <v>138</v>
      </c>
      <c r="C128" s="71" t="s">
        <v>8</v>
      </c>
      <c r="D128" s="4"/>
      <c r="E128" s="4"/>
      <c r="F128" s="5">
        <f>F127*18%</f>
        <v>5.535</v>
      </c>
    </row>
    <row r="129" spans="1:6" ht="12.75">
      <c r="A129" s="27">
        <v>10</v>
      </c>
      <c r="B129" s="24" t="s">
        <v>177</v>
      </c>
      <c r="C129" s="25" t="s">
        <v>8</v>
      </c>
      <c r="D129" s="24"/>
      <c r="E129" s="24"/>
      <c r="F129" s="26">
        <f>F127+F128</f>
        <v>36.285</v>
      </c>
    </row>
    <row r="131" spans="1:5" ht="12.75">
      <c r="A131" s="1"/>
      <c r="B131" s="28" t="s">
        <v>12</v>
      </c>
      <c r="C131" s="28"/>
      <c r="D131" s="28"/>
      <c r="E131" s="28" t="s">
        <v>13</v>
      </c>
    </row>
    <row r="134" spans="1:6" ht="12.75">
      <c r="A134" s="79" t="s">
        <v>18</v>
      </c>
      <c r="B134" s="79"/>
      <c r="C134" s="79"/>
      <c r="D134" s="79"/>
      <c r="E134" s="79"/>
      <c r="F134" s="79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80" t="s">
        <v>298</v>
      </c>
      <c r="B136" s="80"/>
      <c r="C136" s="80"/>
      <c r="D136" s="80"/>
      <c r="E136" s="80"/>
      <c r="F136" s="80"/>
    </row>
    <row r="137" spans="1:6" ht="12.75">
      <c r="A137" s="10" t="s">
        <v>0</v>
      </c>
      <c r="B137" s="10" t="s">
        <v>1</v>
      </c>
      <c r="C137" s="9" t="s">
        <v>2</v>
      </c>
      <c r="D137" s="10" t="s">
        <v>3</v>
      </c>
      <c r="E137" s="9" t="s">
        <v>4</v>
      </c>
      <c r="F137" s="10" t="s">
        <v>5</v>
      </c>
    </row>
    <row r="138" spans="1:6" ht="12.75">
      <c r="A138" s="11"/>
      <c r="B138" s="11"/>
      <c r="C138" s="12"/>
      <c r="D138" s="11"/>
      <c r="E138" s="12" t="s">
        <v>6</v>
      </c>
      <c r="F138" s="11" t="s">
        <v>6</v>
      </c>
    </row>
    <row r="139" spans="1:6" ht="12.75">
      <c r="A139" s="3" t="s">
        <v>14</v>
      </c>
      <c r="B139" s="4" t="s">
        <v>7</v>
      </c>
      <c r="C139" s="3" t="s">
        <v>8</v>
      </c>
      <c r="D139" s="3"/>
      <c r="E139" s="3"/>
      <c r="F139" s="5">
        <f>F140</f>
        <v>68.25</v>
      </c>
    </row>
    <row r="140" spans="1:6" ht="12.75">
      <c r="A140" s="3"/>
      <c r="B140" s="4" t="s">
        <v>170</v>
      </c>
      <c r="C140" s="3" t="s">
        <v>9</v>
      </c>
      <c r="D140" s="13" t="s">
        <v>216</v>
      </c>
      <c r="E140" s="3">
        <v>45.5</v>
      </c>
      <c r="F140" s="5">
        <f>E140*90/60</f>
        <v>68.25</v>
      </c>
    </row>
    <row r="141" spans="1:6" ht="12.75">
      <c r="A141" s="3" t="s">
        <v>15</v>
      </c>
      <c r="B141" s="4" t="s">
        <v>10</v>
      </c>
      <c r="C141" s="3" t="s">
        <v>8</v>
      </c>
      <c r="D141" s="5">
        <f>F139</f>
        <v>68.25</v>
      </c>
      <c r="E141" s="3"/>
      <c r="F141" s="5">
        <f>D141*26.2%</f>
        <v>17.8815</v>
      </c>
    </row>
    <row r="142" spans="1:6" ht="12.75">
      <c r="A142" s="3" t="s">
        <v>16</v>
      </c>
      <c r="B142" s="4" t="s">
        <v>19</v>
      </c>
      <c r="C142" s="3"/>
      <c r="D142" s="3"/>
      <c r="E142" s="3"/>
      <c r="F142" s="5">
        <v>0</v>
      </c>
    </row>
    <row r="143" spans="1:6" ht="12.75">
      <c r="A143" s="3" t="s">
        <v>194</v>
      </c>
      <c r="B143" s="4" t="s">
        <v>195</v>
      </c>
      <c r="C143" s="3" t="s">
        <v>8</v>
      </c>
      <c r="D143" s="3"/>
      <c r="E143" s="5"/>
      <c r="F143" s="5">
        <f>F144+F145</f>
        <v>4.79</v>
      </c>
    </row>
    <row r="144" spans="1:6" ht="12.75">
      <c r="A144" s="3"/>
      <c r="B144" s="72" t="s">
        <v>299</v>
      </c>
      <c r="C144" s="3" t="s">
        <v>173</v>
      </c>
      <c r="D144" s="3">
        <v>60</v>
      </c>
      <c r="E144" s="5">
        <v>3.11</v>
      </c>
      <c r="F144" s="5">
        <f>E144*D144/60</f>
        <v>3.11</v>
      </c>
    </row>
    <row r="145" spans="1:6" ht="12.75">
      <c r="A145" s="3"/>
      <c r="B145" s="72" t="s">
        <v>300</v>
      </c>
      <c r="C145" s="3" t="s">
        <v>173</v>
      </c>
      <c r="D145" s="3">
        <v>30</v>
      </c>
      <c r="E145" s="5">
        <v>3.36</v>
      </c>
      <c r="F145" s="5">
        <f>E145*D145/60</f>
        <v>1.68</v>
      </c>
    </row>
    <row r="146" spans="1:6" ht="12.75">
      <c r="A146" s="3">
        <v>5</v>
      </c>
      <c r="B146" s="4" t="s">
        <v>25</v>
      </c>
      <c r="C146" s="3" t="s">
        <v>8</v>
      </c>
      <c r="D146" s="3"/>
      <c r="E146" s="3"/>
      <c r="F146" s="5">
        <f>F139*74.32%</f>
        <v>50.7234</v>
      </c>
    </row>
    <row r="147" spans="1:6" ht="12.75">
      <c r="A147" s="3">
        <v>6</v>
      </c>
      <c r="B147" s="4" t="s">
        <v>17</v>
      </c>
      <c r="C147" s="3" t="s">
        <v>8</v>
      </c>
      <c r="D147" s="3"/>
      <c r="E147" s="3"/>
      <c r="F147" s="5">
        <f>F146+F143+F141+F139</f>
        <v>141.6449</v>
      </c>
    </row>
    <row r="148" spans="1:6" ht="12.75">
      <c r="A148" s="3">
        <v>7</v>
      </c>
      <c r="B148" s="4" t="s">
        <v>54</v>
      </c>
      <c r="C148" s="3" t="s">
        <v>8</v>
      </c>
      <c r="D148" s="3"/>
      <c r="E148" s="3"/>
      <c r="F148" s="5">
        <f>F147*25%</f>
        <v>35.411225</v>
      </c>
    </row>
    <row r="149" spans="1:6" ht="12.75">
      <c r="A149" s="3">
        <v>8</v>
      </c>
      <c r="B149" s="21" t="s">
        <v>11</v>
      </c>
      <c r="C149" s="71" t="s">
        <v>8</v>
      </c>
      <c r="D149" s="71"/>
      <c r="E149" s="71"/>
      <c r="F149" s="23">
        <v>177.05</v>
      </c>
    </row>
    <row r="150" spans="1:6" ht="12.75">
      <c r="A150" s="3">
        <v>9</v>
      </c>
      <c r="B150" s="4" t="s">
        <v>138</v>
      </c>
      <c r="C150" s="71" t="s">
        <v>8</v>
      </c>
      <c r="D150" s="4"/>
      <c r="E150" s="4"/>
      <c r="F150" s="5">
        <f>F149*18%</f>
        <v>31.869</v>
      </c>
    </row>
    <row r="151" spans="1:6" ht="12.75">
      <c r="A151" s="27">
        <v>10</v>
      </c>
      <c r="B151" s="24" t="s">
        <v>177</v>
      </c>
      <c r="C151" s="25" t="s">
        <v>8</v>
      </c>
      <c r="D151" s="24"/>
      <c r="E151" s="24"/>
      <c r="F151" s="26">
        <f>F149+F150</f>
        <v>208.919</v>
      </c>
    </row>
    <row r="153" spans="1:5" ht="12.75">
      <c r="A153" s="1"/>
      <c r="B153" s="28" t="s">
        <v>12</v>
      </c>
      <c r="C153" s="28"/>
      <c r="D153" s="28"/>
      <c r="E153" s="28" t="s">
        <v>13</v>
      </c>
    </row>
    <row r="169" spans="1:6" ht="12.75">
      <c r="A169" s="79" t="s">
        <v>18</v>
      </c>
      <c r="B169" s="79"/>
      <c r="C169" s="79"/>
      <c r="D169" s="79"/>
      <c r="E169" s="79"/>
      <c r="F169" s="79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80" t="s">
        <v>301</v>
      </c>
      <c r="B171" s="80"/>
      <c r="C171" s="80"/>
      <c r="D171" s="80"/>
      <c r="E171" s="80"/>
      <c r="F171" s="80"/>
    </row>
    <row r="172" spans="1:6" ht="12.75">
      <c r="A172" s="10" t="s">
        <v>0</v>
      </c>
      <c r="B172" s="10" t="s">
        <v>1</v>
      </c>
      <c r="C172" s="9" t="s">
        <v>2</v>
      </c>
      <c r="D172" s="10" t="s">
        <v>3</v>
      </c>
      <c r="E172" s="9" t="s">
        <v>4</v>
      </c>
      <c r="F172" s="10" t="s">
        <v>5</v>
      </c>
    </row>
    <row r="173" spans="1:6" ht="12.75">
      <c r="A173" s="11"/>
      <c r="B173" s="11"/>
      <c r="C173" s="12"/>
      <c r="D173" s="11"/>
      <c r="E173" s="12" t="s">
        <v>6</v>
      </c>
      <c r="F173" s="11" t="s">
        <v>6</v>
      </c>
    </row>
    <row r="174" spans="1:6" ht="12.75">
      <c r="A174" s="3" t="s">
        <v>14</v>
      </c>
      <c r="B174" s="4" t="s">
        <v>7</v>
      </c>
      <c r="C174" s="3" t="s">
        <v>8</v>
      </c>
      <c r="D174" s="3"/>
      <c r="E174" s="3"/>
      <c r="F174" s="5">
        <f>F175</f>
        <v>11.375</v>
      </c>
    </row>
    <row r="175" spans="1:6" ht="12.75">
      <c r="A175" s="3"/>
      <c r="B175" s="4" t="s">
        <v>170</v>
      </c>
      <c r="C175" s="3" t="s">
        <v>9</v>
      </c>
      <c r="D175" s="13" t="s">
        <v>61</v>
      </c>
      <c r="E175" s="3">
        <v>45.5</v>
      </c>
      <c r="F175" s="5">
        <f>E175*15/60</f>
        <v>11.375</v>
      </c>
    </row>
    <row r="176" spans="1:6" ht="12.75">
      <c r="A176" s="3" t="s">
        <v>15</v>
      </c>
      <c r="B176" s="4" t="s">
        <v>10</v>
      </c>
      <c r="C176" s="3" t="s">
        <v>8</v>
      </c>
      <c r="D176" s="5">
        <f>F174</f>
        <v>11.375</v>
      </c>
      <c r="E176" s="3"/>
      <c r="F176" s="5">
        <f>D176*26.2%</f>
        <v>2.9802500000000003</v>
      </c>
    </row>
    <row r="177" spans="1:6" ht="12.75">
      <c r="A177" s="3" t="s">
        <v>16</v>
      </c>
      <c r="B177" s="4" t="s">
        <v>19</v>
      </c>
      <c r="C177" s="3"/>
      <c r="D177" s="3"/>
      <c r="E177" s="3"/>
      <c r="F177" s="5">
        <v>0</v>
      </c>
    </row>
    <row r="178" spans="1:6" ht="12.75">
      <c r="A178" s="3" t="s">
        <v>194</v>
      </c>
      <c r="B178" s="4" t="s">
        <v>195</v>
      </c>
      <c r="C178" s="3" t="s">
        <v>8</v>
      </c>
      <c r="D178" s="3"/>
      <c r="E178" s="5"/>
      <c r="F178" s="5">
        <f>F179+F180</f>
        <v>0.8191666666666667</v>
      </c>
    </row>
    <row r="179" spans="1:6" ht="12.75">
      <c r="A179" s="3"/>
      <c r="B179" s="72" t="s">
        <v>299</v>
      </c>
      <c r="C179" s="3" t="s">
        <v>173</v>
      </c>
      <c r="D179" s="3">
        <v>5</v>
      </c>
      <c r="E179" s="5">
        <v>3.11</v>
      </c>
      <c r="F179" s="5">
        <f>E179*D179/60</f>
        <v>0.25916666666666666</v>
      </c>
    </row>
    <row r="180" spans="1:6" ht="12.75">
      <c r="A180" s="3"/>
      <c r="B180" s="72" t="s">
        <v>300</v>
      </c>
      <c r="C180" s="3" t="s">
        <v>173</v>
      </c>
      <c r="D180" s="3">
        <v>10</v>
      </c>
      <c r="E180" s="5">
        <v>3.36</v>
      </c>
      <c r="F180" s="5">
        <f>E180*D180/60</f>
        <v>0.56</v>
      </c>
    </row>
    <row r="181" spans="1:6" ht="12.75">
      <c r="A181" s="3">
        <v>5</v>
      </c>
      <c r="B181" s="4" t="s">
        <v>25</v>
      </c>
      <c r="C181" s="3" t="s">
        <v>8</v>
      </c>
      <c r="D181" s="3"/>
      <c r="E181" s="3"/>
      <c r="F181" s="5">
        <v>8.46</v>
      </c>
    </row>
    <row r="182" spans="1:6" ht="12.75">
      <c r="A182" s="3">
        <v>6</v>
      </c>
      <c r="B182" s="4" t="s">
        <v>17</v>
      </c>
      <c r="C182" s="3" t="s">
        <v>8</v>
      </c>
      <c r="D182" s="3"/>
      <c r="E182" s="3"/>
      <c r="F182" s="5">
        <v>23.64</v>
      </c>
    </row>
    <row r="183" spans="1:6" ht="12.75">
      <c r="A183" s="3">
        <v>7</v>
      </c>
      <c r="B183" s="4" t="s">
        <v>54</v>
      </c>
      <c r="C183" s="3" t="s">
        <v>8</v>
      </c>
      <c r="D183" s="3"/>
      <c r="E183" s="3"/>
      <c r="F183" s="5">
        <f>F182*25%</f>
        <v>5.91</v>
      </c>
    </row>
    <row r="184" spans="1:6" ht="12.75">
      <c r="A184" s="3">
        <v>8</v>
      </c>
      <c r="B184" s="21" t="s">
        <v>11</v>
      </c>
      <c r="C184" s="71" t="s">
        <v>8</v>
      </c>
      <c r="D184" s="71"/>
      <c r="E184" s="71"/>
      <c r="F184" s="23">
        <f>F182+F183</f>
        <v>29.55</v>
      </c>
    </row>
    <row r="185" spans="1:6" ht="12.75">
      <c r="A185" s="3">
        <v>9</v>
      </c>
      <c r="B185" s="4" t="s">
        <v>138</v>
      </c>
      <c r="C185" s="71" t="s">
        <v>8</v>
      </c>
      <c r="D185" s="4"/>
      <c r="E185" s="4"/>
      <c r="F185" s="5">
        <f>F184*18%</f>
        <v>5.319</v>
      </c>
    </row>
    <row r="186" spans="1:6" ht="12.75">
      <c r="A186" s="27">
        <v>10</v>
      </c>
      <c r="B186" s="24" t="s">
        <v>177</v>
      </c>
      <c r="C186" s="25" t="s">
        <v>8</v>
      </c>
      <c r="D186" s="24"/>
      <c r="E186" s="24"/>
      <c r="F186" s="26">
        <f>F184+F185</f>
        <v>34.869</v>
      </c>
    </row>
    <row r="188" spans="1:5" ht="12.75">
      <c r="A188" s="1"/>
      <c r="B188" s="28" t="s">
        <v>12</v>
      </c>
      <c r="C188" s="28"/>
      <c r="D188" s="28"/>
      <c r="E188" s="28" t="s">
        <v>13</v>
      </c>
    </row>
    <row r="191" spans="1:6" ht="12.75">
      <c r="A191" s="79" t="s">
        <v>18</v>
      </c>
      <c r="B191" s="79"/>
      <c r="C191" s="79"/>
      <c r="D191" s="79"/>
      <c r="E191" s="79"/>
      <c r="F191" s="79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80" t="s">
        <v>302</v>
      </c>
      <c r="B193" s="80"/>
      <c r="C193" s="80"/>
      <c r="D193" s="80"/>
      <c r="E193" s="80"/>
      <c r="F193" s="80"/>
    </row>
    <row r="194" spans="1:6" ht="12.75">
      <c r="A194" s="10" t="s">
        <v>0</v>
      </c>
      <c r="B194" s="10" t="s">
        <v>1</v>
      </c>
      <c r="C194" s="9" t="s">
        <v>2</v>
      </c>
      <c r="D194" s="10" t="s">
        <v>3</v>
      </c>
      <c r="E194" s="9" t="s">
        <v>4</v>
      </c>
      <c r="F194" s="10" t="s">
        <v>5</v>
      </c>
    </row>
    <row r="195" spans="1:6" ht="12.75">
      <c r="A195" s="11"/>
      <c r="B195" s="11"/>
      <c r="C195" s="12"/>
      <c r="D195" s="11"/>
      <c r="E195" s="12" t="s">
        <v>6</v>
      </c>
      <c r="F195" s="11" t="s">
        <v>6</v>
      </c>
    </row>
    <row r="196" spans="1:6" ht="12.75">
      <c r="A196" s="3" t="s">
        <v>14</v>
      </c>
      <c r="B196" s="4" t="s">
        <v>7</v>
      </c>
      <c r="C196" s="3" t="s">
        <v>8</v>
      </c>
      <c r="D196" s="3"/>
      <c r="E196" s="3"/>
      <c r="F196" s="5">
        <f>F197</f>
        <v>68.25</v>
      </c>
    </row>
    <row r="197" spans="1:6" ht="12.75">
      <c r="A197" s="3"/>
      <c r="B197" s="4" t="s">
        <v>170</v>
      </c>
      <c r="C197" s="3" t="s">
        <v>9</v>
      </c>
      <c r="D197" s="13" t="s">
        <v>216</v>
      </c>
      <c r="E197" s="3">
        <v>45.5</v>
      </c>
      <c r="F197" s="5">
        <f>E197*90/60</f>
        <v>68.25</v>
      </c>
    </row>
    <row r="198" spans="1:6" ht="12.75">
      <c r="A198" s="3" t="s">
        <v>15</v>
      </c>
      <c r="B198" s="4" t="s">
        <v>10</v>
      </c>
      <c r="C198" s="3" t="s">
        <v>8</v>
      </c>
      <c r="D198" s="5">
        <f>F196</f>
        <v>68.25</v>
      </c>
      <c r="E198" s="3"/>
      <c r="F198" s="5">
        <f>D198*26.2%</f>
        <v>17.8815</v>
      </c>
    </row>
    <row r="199" spans="1:6" ht="12.75">
      <c r="A199" s="3" t="s">
        <v>16</v>
      </c>
      <c r="B199" s="4" t="s">
        <v>19</v>
      </c>
      <c r="C199" s="3"/>
      <c r="D199" s="3"/>
      <c r="E199" s="3"/>
      <c r="F199" s="5">
        <v>0</v>
      </c>
    </row>
    <row r="200" spans="1:6" ht="12.75">
      <c r="A200" s="3" t="s">
        <v>194</v>
      </c>
      <c r="B200" s="4" t="s">
        <v>195</v>
      </c>
      <c r="C200" s="3" t="s">
        <v>8</v>
      </c>
      <c r="D200" s="3"/>
      <c r="E200" s="5"/>
      <c r="F200" s="5">
        <f>F201</f>
        <v>2.4</v>
      </c>
    </row>
    <row r="201" spans="1:6" ht="12.75">
      <c r="A201" s="3"/>
      <c r="B201" s="20" t="s">
        <v>303</v>
      </c>
      <c r="C201" s="3" t="s">
        <v>173</v>
      </c>
      <c r="D201" s="3">
        <v>90</v>
      </c>
      <c r="E201" s="5">
        <v>1.6</v>
      </c>
      <c r="F201" s="5">
        <f>E201*D201/60</f>
        <v>2.4</v>
      </c>
    </row>
    <row r="202" spans="1:6" ht="12.75">
      <c r="A202" s="3">
        <v>5</v>
      </c>
      <c r="B202" s="4" t="s">
        <v>25</v>
      </c>
      <c r="C202" s="3" t="s">
        <v>8</v>
      </c>
      <c r="D202" s="3"/>
      <c r="E202" s="3"/>
      <c r="F202" s="5">
        <f>F196*74.32%</f>
        <v>50.7234</v>
      </c>
    </row>
    <row r="203" spans="1:6" ht="12.75">
      <c r="A203" s="3">
        <v>6</v>
      </c>
      <c r="B203" s="4" t="s">
        <v>17</v>
      </c>
      <c r="C203" s="3" t="s">
        <v>8</v>
      </c>
      <c r="D203" s="3"/>
      <c r="E203" s="3"/>
      <c r="F203" s="5">
        <f>F202+F200+F198+F196</f>
        <v>139.2549</v>
      </c>
    </row>
    <row r="204" spans="1:6" ht="12.75">
      <c r="A204" s="3">
        <v>7</v>
      </c>
      <c r="B204" s="4" t="s">
        <v>54</v>
      </c>
      <c r="C204" s="3" t="s">
        <v>8</v>
      </c>
      <c r="D204" s="3"/>
      <c r="E204" s="3"/>
      <c r="F204" s="5">
        <f>F203*25%</f>
        <v>34.813725</v>
      </c>
    </row>
    <row r="205" spans="1:6" ht="12.75">
      <c r="A205" s="3">
        <v>8</v>
      </c>
      <c r="B205" s="21" t="s">
        <v>11</v>
      </c>
      <c r="C205" s="71" t="s">
        <v>8</v>
      </c>
      <c r="D205" s="71"/>
      <c r="E205" s="71"/>
      <c r="F205" s="23">
        <v>174.06</v>
      </c>
    </row>
    <row r="206" spans="1:6" ht="12.75">
      <c r="A206" s="3">
        <v>9</v>
      </c>
      <c r="B206" s="4" t="s">
        <v>138</v>
      </c>
      <c r="C206" s="71" t="s">
        <v>8</v>
      </c>
      <c r="D206" s="4"/>
      <c r="E206" s="4"/>
      <c r="F206" s="5">
        <f>F205*18%</f>
        <v>31.3308</v>
      </c>
    </row>
    <row r="207" spans="1:6" ht="12.75">
      <c r="A207" s="27">
        <v>10</v>
      </c>
      <c r="B207" s="24" t="s">
        <v>177</v>
      </c>
      <c r="C207" s="25" t="s">
        <v>8</v>
      </c>
      <c r="D207" s="24"/>
      <c r="E207" s="24"/>
      <c r="F207" s="26">
        <f>F205+F206</f>
        <v>205.3908</v>
      </c>
    </row>
    <row r="209" spans="1:5" ht="12.75">
      <c r="A209" s="1"/>
      <c r="B209" s="28" t="s">
        <v>12</v>
      </c>
      <c r="C209" s="28"/>
      <c r="D209" s="28"/>
      <c r="E209" s="28" t="s">
        <v>13</v>
      </c>
    </row>
    <row r="210" spans="2:5" ht="12.75">
      <c r="B210" s="29"/>
      <c r="C210" s="29"/>
      <c r="D210" s="29"/>
      <c r="E210" s="29"/>
    </row>
    <row r="225" spans="1:6" ht="12.75">
      <c r="A225" s="79" t="s">
        <v>18</v>
      </c>
      <c r="B225" s="79"/>
      <c r="C225" s="79"/>
      <c r="D225" s="79"/>
      <c r="E225" s="79"/>
      <c r="F225" s="79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80" t="s">
        <v>304</v>
      </c>
      <c r="B227" s="80"/>
      <c r="C227" s="80"/>
      <c r="D227" s="80"/>
      <c r="E227" s="80"/>
      <c r="F227" s="80"/>
    </row>
    <row r="228" spans="1:6" ht="12.75">
      <c r="A228" s="10" t="s">
        <v>0</v>
      </c>
      <c r="B228" s="10" t="s">
        <v>1</v>
      </c>
      <c r="C228" s="9" t="s">
        <v>2</v>
      </c>
      <c r="D228" s="10" t="s">
        <v>3</v>
      </c>
      <c r="E228" s="9" t="s">
        <v>4</v>
      </c>
      <c r="F228" s="10" t="s">
        <v>5</v>
      </c>
    </row>
    <row r="229" spans="1:6" ht="12.75">
      <c r="A229" s="11"/>
      <c r="B229" s="11"/>
      <c r="C229" s="12"/>
      <c r="D229" s="11"/>
      <c r="E229" s="12" t="s">
        <v>6</v>
      </c>
      <c r="F229" s="11" t="s">
        <v>6</v>
      </c>
    </row>
    <row r="230" spans="1:6" ht="12.75">
      <c r="A230" s="3" t="s">
        <v>14</v>
      </c>
      <c r="B230" s="4" t="s">
        <v>7</v>
      </c>
      <c r="C230" s="3" t="s">
        <v>8</v>
      </c>
      <c r="D230" s="3"/>
      <c r="E230" s="3"/>
      <c r="F230" s="5">
        <f>F231</f>
        <v>11.375</v>
      </c>
    </row>
    <row r="231" spans="1:6" ht="12.75">
      <c r="A231" s="3"/>
      <c r="B231" s="4" t="s">
        <v>170</v>
      </c>
      <c r="C231" s="3" t="s">
        <v>9</v>
      </c>
      <c r="D231" s="13" t="s">
        <v>61</v>
      </c>
      <c r="E231" s="3">
        <v>45.5</v>
      </c>
      <c r="F231" s="5">
        <f>E231*15/60</f>
        <v>11.375</v>
      </c>
    </row>
    <row r="232" spans="1:6" ht="12.75">
      <c r="A232" s="3" t="s">
        <v>15</v>
      </c>
      <c r="B232" s="4" t="s">
        <v>10</v>
      </c>
      <c r="C232" s="3" t="s">
        <v>8</v>
      </c>
      <c r="D232" s="5">
        <f>F230</f>
        <v>11.375</v>
      </c>
      <c r="E232" s="3"/>
      <c r="F232" s="5">
        <f>D232*26.2%</f>
        <v>2.9802500000000003</v>
      </c>
    </row>
    <row r="233" spans="1:6" ht="12.75">
      <c r="A233" s="3" t="s">
        <v>16</v>
      </c>
      <c r="B233" s="4" t="s">
        <v>19</v>
      </c>
      <c r="C233" s="3"/>
      <c r="D233" s="3"/>
      <c r="E233" s="3"/>
      <c r="F233" s="5">
        <v>0</v>
      </c>
    </row>
    <row r="234" spans="1:6" ht="12.75">
      <c r="A234" s="3" t="s">
        <v>194</v>
      </c>
      <c r="B234" s="4" t="s">
        <v>195</v>
      </c>
      <c r="C234" s="3" t="s">
        <v>8</v>
      </c>
      <c r="D234" s="3"/>
      <c r="E234" s="5"/>
      <c r="F234" s="5">
        <f>F235</f>
        <v>0.4</v>
      </c>
    </row>
    <row r="235" spans="1:6" ht="12.75">
      <c r="A235" s="3"/>
      <c r="B235" s="20" t="s">
        <v>303</v>
      </c>
      <c r="C235" s="3" t="s">
        <v>173</v>
      </c>
      <c r="D235" s="3">
        <v>15</v>
      </c>
      <c r="E235" s="5">
        <v>1.6</v>
      </c>
      <c r="F235" s="5">
        <f>E235*D235/60</f>
        <v>0.4</v>
      </c>
    </row>
    <row r="236" spans="1:6" ht="12.75">
      <c r="A236" s="3">
        <v>5</v>
      </c>
      <c r="B236" s="4" t="s">
        <v>25</v>
      </c>
      <c r="C236" s="3" t="s">
        <v>8</v>
      </c>
      <c r="D236" s="3"/>
      <c r="E236" s="3"/>
      <c r="F236" s="5">
        <v>8.46</v>
      </c>
    </row>
    <row r="237" spans="1:6" ht="12.75">
      <c r="A237" s="3">
        <v>6</v>
      </c>
      <c r="B237" s="4" t="s">
        <v>17</v>
      </c>
      <c r="C237" s="3" t="s">
        <v>8</v>
      </c>
      <c r="D237" s="3"/>
      <c r="E237" s="3"/>
      <c r="F237" s="5">
        <f>F236+F234+F232+F230</f>
        <v>23.21525</v>
      </c>
    </row>
    <row r="238" spans="1:6" ht="12.75">
      <c r="A238" s="3">
        <v>7</v>
      </c>
      <c r="B238" s="4" t="s">
        <v>54</v>
      </c>
      <c r="C238" s="3" t="s">
        <v>8</v>
      </c>
      <c r="D238" s="3"/>
      <c r="E238" s="3"/>
      <c r="F238" s="5">
        <v>5.81</v>
      </c>
    </row>
    <row r="239" spans="1:6" ht="12.75">
      <c r="A239" s="3">
        <v>8</v>
      </c>
      <c r="B239" s="21" t="s">
        <v>11</v>
      </c>
      <c r="C239" s="71" t="s">
        <v>8</v>
      </c>
      <c r="D239" s="71"/>
      <c r="E239" s="71"/>
      <c r="F239" s="23">
        <f>F237+F238</f>
        <v>29.02525</v>
      </c>
    </row>
    <row r="240" spans="1:6" ht="12.75">
      <c r="A240" s="3">
        <v>9</v>
      </c>
      <c r="B240" s="4" t="s">
        <v>138</v>
      </c>
      <c r="C240" s="71" t="s">
        <v>8</v>
      </c>
      <c r="D240" s="4"/>
      <c r="E240" s="4"/>
      <c r="F240" s="5">
        <v>5.23</v>
      </c>
    </row>
    <row r="241" spans="1:6" ht="12.75">
      <c r="A241" s="27">
        <v>10</v>
      </c>
      <c r="B241" s="24" t="s">
        <v>177</v>
      </c>
      <c r="C241" s="25" t="s">
        <v>8</v>
      </c>
      <c r="D241" s="24"/>
      <c r="E241" s="24"/>
      <c r="F241" s="26">
        <f>F239+F240</f>
        <v>34.255250000000004</v>
      </c>
    </row>
    <row r="243" spans="1:5" ht="12.75">
      <c r="A243" s="1"/>
      <c r="B243" s="28" t="s">
        <v>12</v>
      </c>
      <c r="C243" s="28"/>
      <c r="D243" s="28"/>
      <c r="E243" s="28" t="s">
        <v>13</v>
      </c>
    </row>
    <row r="246" spans="1:6" ht="12.75">
      <c r="A246" s="79" t="s">
        <v>18</v>
      </c>
      <c r="B246" s="79"/>
      <c r="C246" s="79"/>
      <c r="D246" s="79"/>
      <c r="E246" s="79"/>
      <c r="F246" s="79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80" t="s">
        <v>305</v>
      </c>
      <c r="B248" s="80"/>
      <c r="C248" s="80"/>
      <c r="D248" s="80"/>
      <c r="E248" s="80"/>
      <c r="F248" s="80"/>
    </row>
    <row r="249" spans="1:6" ht="12.75">
      <c r="A249" s="10" t="s">
        <v>0</v>
      </c>
      <c r="B249" s="10" t="s">
        <v>1</v>
      </c>
      <c r="C249" s="9" t="s">
        <v>2</v>
      </c>
      <c r="D249" s="10" t="s">
        <v>3</v>
      </c>
      <c r="E249" s="9" t="s">
        <v>4</v>
      </c>
      <c r="F249" s="10" t="s">
        <v>5</v>
      </c>
    </row>
    <row r="250" spans="1:6" ht="12.75">
      <c r="A250" s="11"/>
      <c r="B250" s="11"/>
      <c r="C250" s="12"/>
      <c r="D250" s="11"/>
      <c r="E250" s="12" t="s">
        <v>6</v>
      </c>
      <c r="F250" s="11" t="s">
        <v>6</v>
      </c>
    </row>
    <row r="251" spans="1:6" ht="12.75">
      <c r="A251" s="3" t="s">
        <v>14</v>
      </c>
      <c r="B251" s="4" t="s">
        <v>7</v>
      </c>
      <c r="C251" s="3" t="s">
        <v>8</v>
      </c>
      <c r="D251" s="3"/>
      <c r="E251" s="3"/>
      <c r="F251" s="5">
        <f>F252</f>
        <v>113.75</v>
      </c>
    </row>
    <row r="252" spans="1:6" ht="12.75">
      <c r="A252" s="3"/>
      <c r="B252" s="4" t="s">
        <v>170</v>
      </c>
      <c r="C252" s="3" t="s">
        <v>9</v>
      </c>
      <c r="D252" s="13" t="s">
        <v>295</v>
      </c>
      <c r="E252" s="3">
        <v>45.5</v>
      </c>
      <c r="F252" s="5">
        <f>E252*150/60</f>
        <v>113.75</v>
      </c>
    </row>
    <row r="253" spans="1:6" ht="12.75">
      <c r="A253" s="3" t="s">
        <v>15</v>
      </c>
      <c r="B253" s="4" t="s">
        <v>10</v>
      </c>
      <c r="C253" s="3" t="s">
        <v>8</v>
      </c>
      <c r="D253" s="5">
        <f>F251</f>
        <v>113.75</v>
      </c>
      <c r="E253" s="3"/>
      <c r="F253" s="5">
        <f>D253*26.2%</f>
        <v>29.802500000000002</v>
      </c>
    </row>
    <row r="254" spans="1:6" ht="12.75">
      <c r="A254" s="3" t="s">
        <v>16</v>
      </c>
      <c r="B254" s="4" t="s">
        <v>19</v>
      </c>
      <c r="C254" s="3"/>
      <c r="D254" s="3"/>
      <c r="E254" s="3"/>
      <c r="F254" s="5">
        <v>0</v>
      </c>
    </row>
    <row r="255" spans="1:6" ht="12.75">
      <c r="A255" s="3" t="s">
        <v>194</v>
      </c>
      <c r="B255" s="4" t="s">
        <v>195</v>
      </c>
      <c r="C255" s="3" t="s">
        <v>8</v>
      </c>
      <c r="D255" s="3"/>
      <c r="E255" s="5"/>
      <c r="F255" s="5">
        <f>F256</f>
        <v>19.1</v>
      </c>
    </row>
    <row r="256" spans="1:6" ht="12.75">
      <c r="A256" s="3"/>
      <c r="B256" s="20" t="s">
        <v>306</v>
      </c>
      <c r="C256" s="3" t="s">
        <v>173</v>
      </c>
      <c r="D256" s="3">
        <v>150</v>
      </c>
      <c r="E256" s="5">
        <v>7.64</v>
      </c>
      <c r="F256" s="5">
        <f>E256*D256/60</f>
        <v>19.1</v>
      </c>
    </row>
    <row r="257" spans="1:6" ht="12.75">
      <c r="A257" s="3">
        <v>5</v>
      </c>
      <c r="B257" s="4" t="s">
        <v>25</v>
      </c>
      <c r="C257" s="3" t="s">
        <v>8</v>
      </c>
      <c r="D257" s="3"/>
      <c r="E257" s="3"/>
      <c r="F257" s="5">
        <f>F251*74.32%</f>
        <v>84.539</v>
      </c>
    </row>
    <row r="258" spans="1:6" ht="12.75">
      <c r="A258" s="3">
        <v>6</v>
      </c>
      <c r="B258" s="4" t="s">
        <v>17</v>
      </c>
      <c r="C258" s="3" t="s">
        <v>8</v>
      </c>
      <c r="D258" s="3"/>
      <c r="E258" s="3"/>
      <c r="F258" s="5">
        <f>F257+F255+F253+F251</f>
        <v>247.19150000000002</v>
      </c>
    </row>
    <row r="259" spans="1:6" ht="12.75">
      <c r="A259" s="3">
        <v>7</v>
      </c>
      <c r="B259" s="4" t="s">
        <v>54</v>
      </c>
      <c r="C259" s="3" t="s">
        <v>8</v>
      </c>
      <c r="D259" s="3"/>
      <c r="E259" s="3"/>
      <c r="F259" s="5">
        <f>F258*25%</f>
        <v>61.797875000000005</v>
      </c>
    </row>
    <row r="260" spans="1:6" ht="12.75">
      <c r="A260" s="3">
        <v>8</v>
      </c>
      <c r="B260" s="21" t="s">
        <v>11</v>
      </c>
      <c r="C260" s="71" t="s">
        <v>8</v>
      </c>
      <c r="D260" s="71"/>
      <c r="E260" s="71"/>
      <c r="F260" s="23">
        <f>F258+F259</f>
        <v>308.989375</v>
      </c>
    </row>
    <row r="261" spans="1:6" ht="12.75">
      <c r="A261" s="3">
        <v>9</v>
      </c>
      <c r="B261" s="4" t="s">
        <v>138</v>
      </c>
      <c r="C261" s="71" t="s">
        <v>8</v>
      </c>
      <c r="D261" s="4"/>
      <c r="E261" s="4"/>
      <c r="F261" s="5">
        <f>F260*18%</f>
        <v>55.618087499999994</v>
      </c>
    </row>
    <row r="262" spans="1:6" ht="12.75">
      <c r="A262" s="27">
        <v>10</v>
      </c>
      <c r="B262" s="24" t="s">
        <v>177</v>
      </c>
      <c r="C262" s="25" t="s">
        <v>8</v>
      </c>
      <c r="D262" s="24"/>
      <c r="E262" s="24"/>
      <c r="F262" s="26">
        <f>F260+F261</f>
        <v>364.6074625</v>
      </c>
    </row>
    <row r="264" spans="1:5" ht="12.75">
      <c r="A264" s="1"/>
      <c r="B264" s="28" t="s">
        <v>12</v>
      </c>
      <c r="C264" s="28"/>
      <c r="D264" s="28"/>
      <c r="E264" s="28" t="s">
        <v>13</v>
      </c>
    </row>
    <row r="281" spans="1:6" ht="12.75">
      <c r="A281" s="79" t="s">
        <v>18</v>
      </c>
      <c r="B281" s="79"/>
      <c r="C281" s="79"/>
      <c r="D281" s="79"/>
      <c r="E281" s="79"/>
      <c r="F281" s="79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80" t="s">
        <v>307</v>
      </c>
      <c r="B283" s="80"/>
      <c r="C283" s="80"/>
      <c r="D283" s="80"/>
      <c r="E283" s="80"/>
      <c r="F283" s="80"/>
    </row>
    <row r="284" spans="1:6" ht="12.75">
      <c r="A284" s="10" t="s">
        <v>0</v>
      </c>
      <c r="B284" s="10" t="s">
        <v>1</v>
      </c>
      <c r="C284" s="9" t="s">
        <v>2</v>
      </c>
      <c r="D284" s="10" t="s">
        <v>3</v>
      </c>
      <c r="E284" s="9" t="s">
        <v>4</v>
      </c>
      <c r="F284" s="10" t="s">
        <v>5</v>
      </c>
    </row>
    <row r="285" spans="1:6" ht="12.75">
      <c r="A285" s="11"/>
      <c r="B285" s="11"/>
      <c r="C285" s="12"/>
      <c r="D285" s="11"/>
      <c r="E285" s="12" t="s">
        <v>6</v>
      </c>
      <c r="F285" s="11" t="s">
        <v>6</v>
      </c>
    </row>
    <row r="286" spans="1:6" ht="12.75">
      <c r="A286" s="3" t="s">
        <v>14</v>
      </c>
      <c r="B286" s="4" t="s">
        <v>7</v>
      </c>
      <c r="C286" s="3" t="s">
        <v>8</v>
      </c>
      <c r="D286" s="3"/>
      <c r="E286" s="3"/>
      <c r="F286" s="5">
        <f>F287</f>
        <v>11.375</v>
      </c>
    </row>
    <row r="287" spans="1:6" ht="12.75">
      <c r="A287" s="3"/>
      <c r="B287" s="4" t="s">
        <v>170</v>
      </c>
      <c r="C287" s="3" t="s">
        <v>9</v>
      </c>
      <c r="D287" s="13" t="s">
        <v>61</v>
      </c>
      <c r="E287" s="3">
        <v>45.5</v>
      </c>
      <c r="F287" s="5">
        <f>E287*15/60</f>
        <v>11.375</v>
      </c>
    </row>
    <row r="288" spans="1:6" ht="12.75">
      <c r="A288" s="3" t="s">
        <v>15</v>
      </c>
      <c r="B288" s="4" t="s">
        <v>10</v>
      </c>
      <c r="C288" s="3" t="s">
        <v>8</v>
      </c>
      <c r="D288" s="5">
        <f>F286</f>
        <v>11.375</v>
      </c>
      <c r="E288" s="3"/>
      <c r="F288" s="5">
        <f>D288*26.2%</f>
        <v>2.9802500000000003</v>
      </c>
    </row>
    <row r="289" spans="1:6" ht="12.75">
      <c r="A289" s="3" t="s">
        <v>16</v>
      </c>
      <c r="B289" s="4" t="s">
        <v>19</v>
      </c>
      <c r="C289" s="3"/>
      <c r="D289" s="3"/>
      <c r="E289" s="3"/>
      <c r="F289" s="5">
        <v>0</v>
      </c>
    </row>
    <row r="290" spans="1:6" ht="12.75">
      <c r="A290" s="3" t="s">
        <v>194</v>
      </c>
      <c r="B290" s="4" t="s">
        <v>195</v>
      </c>
      <c r="C290" s="3" t="s">
        <v>8</v>
      </c>
      <c r="D290" s="3"/>
      <c r="E290" s="5"/>
      <c r="F290" s="5">
        <f>F291</f>
        <v>1.91</v>
      </c>
    </row>
    <row r="291" spans="1:6" ht="12.75">
      <c r="A291" s="3"/>
      <c r="B291" s="20" t="s">
        <v>306</v>
      </c>
      <c r="C291" s="3" t="s">
        <v>173</v>
      </c>
      <c r="D291" s="3">
        <v>15</v>
      </c>
      <c r="E291" s="5">
        <v>7.64</v>
      </c>
      <c r="F291" s="5">
        <f>E291*D291/60</f>
        <v>1.91</v>
      </c>
    </row>
    <row r="292" spans="1:6" ht="12.75">
      <c r="A292" s="3">
        <v>5</v>
      </c>
      <c r="B292" s="4" t="s">
        <v>25</v>
      </c>
      <c r="C292" s="3" t="s">
        <v>8</v>
      </c>
      <c r="D292" s="3"/>
      <c r="E292" s="3"/>
      <c r="F292" s="5">
        <v>8.46</v>
      </c>
    </row>
    <row r="293" spans="1:6" ht="12.75">
      <c r="A293" s="3">
        <v>6</v>
      </c>
      <c r="B293" s="4" t="s">
        <v>17</v>
      </c>
      <c r="C293" s="3" t="s">
        <v>8</v>
      </c>
      <c r="D293" s="3"/>
      <c r="E293" s="3"/>
      <c r="F293" s="5">
        <f>F292+F290+F288+F286</f>
        <v>24.725250000000003</v>
      </c>
    </row>
    <row r="294" spans="1:6" ht="12.75">
      <c r="A294" s="3">
        <v>7</v>
      </c>
      <c r="B294" s="4" t="s">
        <v>54</v>
      </c>
      <c r="C294" s="3" t="s">
        <v>8</v>
      </c>
      <c r="D294" s="3"/>
      <c r="E294" s="3"/>
      <c r="F294" s="5">
        <f>F293*25%</f>
        <v>6.181312500000001</v>
      </c>
    </row>
    <row r="295" spans="1:6" ht="12.75">
      <c r="A295" s="3">
        <v>8</v>
      </c>
      <c r="B295" s="21" t="s">
        <v>11</v>
      </c>
      <c r="C295" s="71" t="s">
        <v>8</v>
      </c>
      <c r="D295" s="71"/>
      <c r="E295" s="71"/>
      <c r="F295" s="23">
        <f>F293+F294</f>
        <v>30.906562500000003</v>
      </c>
    </row>
    <row r="296" spans="1:6" ht="12.75">
      <c r="A296" s="3">
        <v>9</v>
      </c>
      <c r="B296" s="4" t="s">
        <v>138</v>
      </c>
      <c r="C296" s="71" t="s">
        <v>8</v>
      </c>
      <c r="D296" s="4"/>
      <c r="E296" s="4"/>
      <c r="F296" s="5">
        <f>F295*18%</f>
        <v>5.56318125</v>
      </c>
    </row>
    <row r="297" spans="1:6" ht="12.75">
      <c r="A297" s="27">
        <v>10</v>
      </c>
      <c r="B297" s="24" t="s">
        <v>177</v>
      </c>
      <c r="C297" s="25" t="s">
        <v>8</v>
      </c>
      <c r="D297" s="24"/>
      <c r="E297" s="24"/>
      <c r="F297" s="26">
        <f>F295+F296</f>
        <v>36.469743750000006</v>
      </c>
    </row>
    <row r="299" spans="1:5" ht="12.75">
      <c r="A299" s="1"/>
      <c r="B299" s="28" t="s">
        <v>12</v>
      </c>
      <c r="C299" s="28"/>
      <c r="D299" s="28"/>
      <c r="E299" s="28" t="s">
        <v>13</v>
      </c>
    </row>
    <row r="302" spans="1:6" ht="12.75">
      <c r="A302" s="79" t="s">
        <v>18</v>
      </c>
      <c r="B302" s="79"/>
      <c r="C302" s="79"/>
      <c r="D302" s="79"/>
      <c r="E302" s="79"/>
      <c r="F302" s="79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84" t="s">
        <v>308</v>
      </c>
      <c r="B304" s="84"/>
      <c r="C304" s="84"/>
      <c r="D304" s="84"/>
      <c r="E304" s="84"/>
      <c r="F304" s="84"/>
    </row>
    <row r="305" spans="1:6" ht="12.75">
      <c r="A305" s="83" t="s">
        <v>309</v>
      </c>
      <c r="B305" s="83"/>
      <c r="C305" s="83"/>
      <c r="D305" s="83"/>
      <c r="E305" s="83"/>
      <c r="F305" s="83"/>
    </row>
    <row r="306" spans="1:6" ht="12.75">
      <c r="A306" s="10" t="s">
        <v>0</v>
      </c>
      <c r="B306" s="10" t="s">
        <v>1</v>
      </c>
      <c r="C306" s="9" t="s">
        <v>2</v>
      </c>
      <c r="D306" s="10" t="s">
        <v>3</v>
      </c>
      <c r="E306" s="9" t="s">
        <v>4</v>
      </c>
      <c r="F306" s="10" t="s">
        <v>5</v>
      </c>
    </row>
    <row r="307" spans="1:6" ht="12.75">
      <c r="A307" s="11"/>
      <c r="B307" s="11"/>
      <c r="C307" s="12"/>
      <c r="D307" s="11"/>
      <c r="E307" s="12" t="s">
        <v>6</v>
      </c>
      <c r="F307" s="11" t="s">
        <v>6</v>
      </c>
    </row>
    <row r="308" spans="1:6" ht="12.75">
      <c r="A308" s="3" t="s">
        <v>14</v>
      </c>
      <c r="B308" s="4" t="s">
        <v>7</v>
      </c>
      <c r="C308" s="3" t="s">
        <v>8</v>
      </c>
      <c r="D308" s="3"/>
      <c r="E308" s="3"/>
      <c r="F308" s="5">
        <f>F309</f>
        <v>113.75</v>
      </c>
    </row>
    <row r="309" spans="1:6" ht="12.75">
      <c r="A309" s="3"/>
      <c r="B309" s="4" t="s">
        <v>170</v>
      </c>
      <c r="C309" s="3" t="s">
        <v>9</v>
      </c>
      <c r="D309" s="13" t="s">
        <v>295</v>
      </c>
      <c r="E309" s="3">
        <v>45.5</v>
      </c>
      <c r="F309" s="5">
        <f>E309*150/60</f>
        <v>113.75</v>
      </c>
    </row>
    <row r="310" spans="1:6" ht="12.75">
      <c r="A310" s="3" t="s">
        <v>15</v>
      </c>
      <c r="B310" s="4" t="s">
        <v>10</v>
      </c>
      <c r="C310" s="3" t="s">
        <v>8</v>
      </c>
      <c r="D310" s="5">
        <f>F308</f>
        <v>113.75</v>
      </c>
      <c r="E310" s="3"/>
      <c r="F310" s="5">
        <f>D310*26.2%</f>
        <v>29.802500000000002</v>
      </c>
    </row>
    <row r="311" spans="1:6" ht="12.75">
      <c r="A311" s="3" t="s">
        <v>16</v>
      </c>
      <c r="B311" s="4" t="s">
        <v>19</v>
      </c>
      <c r="C311" s="3"/>
      <c r="D311" s="3"/>
      <c r="E311" s="3"/>
      <c r="F311" s="5">
        <v>0</v>
      </c>
    </row>
    <row r="312" spans="1:6" ht="12.75">
      <c r="A312" s="3" t="s">
        <v>194</v>
      </c>
      <c r="B312" s="4" t="s">
        <v>195</v>
      </c>
      <c r="C312" s="3" t="s">
        <v>8</v>
      </c>
      <c r="D312" s="3"/>
      <c r="E312" s="5"/>
      <c r="F312" s="5">
        <f>F313</f>
        <v>9.5</v>
      </c>
    </row>
    <row r="313" spans="1:6" ht="12.75">
      <c r="A313" s="3"/>
      <c r="B313" s="4" t="s">
        <v>310</v>
      </c>
      <c r="C313" s="3" t="s">
        <v>173</v>
      </c>
      <c r="D313" s="3">
        <v>150</v>
      </c>
      <c r="E313" s="5">
        <v>3.8</v>
      </c>
      <c r="F313" s="5">
        <f>E313*D313/60</f>
        <v>9.5</v>
      </c>
    </row>
    <row r="314" spans="1:6" ht="12.75">
      <c r="A314" s="3">
        <v>5</v>
      </c>
      <c r="B314" s="4" t="s">
        <v>25</v>
      </c>
      <c r="C314" s="3" t="s">
        <v>8</v>
      </c>
      <c r="D314" s="3"/>
      <c r="E314" s="3"/>
      <c r="F314" s="5">
        <f>F308*74.32%</f>
        <v>84.539</v>
      </c>
    </row>
    <row r="315" spans="1:6" ht="12.75">
      <c r="A315" s="3">
        <v>6</v>
      </c>
      <c r="B315" s="4" t="s">
        <v>17</v>
      </c>
      <c r="C315" s="3" t="s">
        <v>8</v>
      </c>
      <c r="D315" s="3"/>
      <c r="E315" s="3"/>
      <c r="F315" s="5">
        <f>F314+F312+F310+F308</f>
        <v>237.5915</v>
      </c>
    </row>
    <row r="316" spans="1:6" ht="12.75">
      <c r="A316" s="3">
        <v>7</v>
      </c>
      <c r="B316" s="4" t="s">
        <v>54</v>
      </c>
      <c r="C316" s="3" t="s">
        <v>8</v>
      </c>
      <c r="D316" s="3"/>
      <c r="E316" s="3"/>
      <c r="F316" s="5">
        <f>F315*25%</f>
        <v>59.397875</v>
      </c>
    </row>
    <row r="317" spans="1:6" ht="12.75">
      <c r="A317" s="3">
        <v>8</v>
      </c>
      <c r="B317" s="21" t="s">
        <v>11</v>
      </c>
      <c r="C317" s="71" t="s">
        <v>8</v>
      </c>
      <c r="D317" s="71"/>
      <c r="E317" s="71"/>
      <c r="F317" s="23">
        <f>F315+F316</f>
        <v>296.989375</v>
      </c>
    </row>
    <row r="318" spans="1:6" ht="12.75">
      <c r="A318" s="3">
        <v>9</v>
      </c>
      <c r="B318" s="4" t="s">
        <v>138</v>
      </c>
      <c r="C318" s="71" t="s">
        <v>8</v>
      </c>
      <c r="D318" s="4"/>
      <c r="E318" s="4"/>
      <c r="F318" s="5">
        <f>F317*18%</f>
        <v>53.4580875</v>
      </c>
    </row>
    <row r="319" spans="1:6" ht="12.75">
      <c r="A319" s="27">
        <v>10</v>
      </c>
      <c r="B319" s="24" t="s">
        <v>177</v>
      </c>
      <c r="C319" s="25" t="s">
        <v>8</v>
      </c>
      <c r="D319" s="24"/>
      <c r="E319" s="24"/>
      <c r="F319" s="26">
        <f>F317+F318</f>
        <v>350.4474625</v>
      </c>
    </row>
    <row r="321" spans="1:5" ht="12.75">
      <c r="A321" s="1"/>
      <c r="B321" s="28" t="s">
        <v>12</v>
      </c>
      <c r="C321" s="28"/>
      <c r="D321" s="28"/>
      <c r="E321" s="28" t="s">
        <v>13</v>
      </c>
    </row>
    <row r="337" spans="1:6" ht="12.75">
      <c r="A337" s="79" t="s">
        <v>18</v>
      </c>
      <c r="B337" s="79"/>
      <c r="C337" s="79"/>
      <c r="D337" s="79"/>
      <c r="E337" s="79"/>
      <c r="F337" s="79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84" t="s">
        <v>308</v>
      </c>
      <c r="B339" s="84"/>
      <c r="C339" s="84"/>
      <c r="D339" s="84"/>
      <c r="E339" s="84"/>
      <c r="F339" s="84"/>
    </row>
    <row r="340" spans="1:6" ht="12.75">
      <c r="A340" s="83" t="s">
        <v>311</v>
      </c>
      <c r="B340" s="83"/>
      <c r="C340" s="83"/>
      <c r="D340" s="83"/>
      <c r="E340" s="83"/>
      <c r="F340" s="83"/>
    </row>
    <row r="341" spans="1:6" ht="12.75">
      <c r="A341" s="10" t="s">
        <v>0</v>
      </c>
      <c r="B341" s="10" t="s">
        <v>1</v>
      </c>
      <c r="C341" s="9" t="s">
        <v>2</v>
      </c>
      <c r="D341" s="10" t="s">
        <v>3</v>
      </c>
      <c r="E341" s="9" t="s">
        <v>4</v>
      </c>
      <c r="F341" s="10" t="s">
        <v>5</v>
      </c>
    </row>
    <row r="342" spans="1:6" ht="12.75">
      <c r="A342" s="11"/>
      <c r="B342" s="11"/>
      <c r="C342" s="12"/>
      <c r="D342" s="11"/>
      <c r="E342" s="12" t="s">
        <v>6</v>
      </c>
      <c r="F342" s="11" t="s">
        <v>6</v>
      </c>
    </row>
    <row r="343" spans="1:6" ht="12.75">
      <c r="A343" s="3" t="s">
        <v>14</v>
      </c>
      <c r="B343" s="4" t="s">
        <v>7</v>
      </c>
      <c r="C343" s="3" t="s">
        <v>8</v>
      </c>
      <c r="D343" s="3"/>
      <c r="E343" s="3"/>
      <c r="F343" s="5">
        <f>F344</f>
        <v>11.375</v>
      </c>
    </row>
    <row r="344" spans="1:6" ht="12.75">
      <c r="A344" s="3"/>
      <c r="B344" s="4" t="s">
        <v>170</v>
      </c>
      <c r="C344" s="3" t="s">
        <v>9</v>
      </c>
      <c r="D344" s="13" t="s">
        <v>61</v>
      </c>
      <c r="E344" s="3">
        <v>45.5</v>
      </c>
      <c r="F344" s="5">
        <f>E344*15/60</f>
        <v>11.375</v>
      </c>
    </row>
    <row r="345" spans="1:6" ht="12.75">
      <c r="A345" s="3" t="s">
        <v>15</v>
      </c>
      <c r="B345" s="4" t="s">
        <v>10</v>
      </c>
      <c r="C345" s="3" t="s">
        <v>8</v>
      </c>
      <c r="D345" s="5">
        <f>F343</f>
        <v>11.375</v>
      </c>
      <c r="E345" s="3"/>
      <c r="F345" s="5">
        <f>D345*26.2%</f>
        <v>2.9802500000000003</v>
      </c>
    </row>
    <row r="346" spans="1:6" ht="12.75">
      <c r="A346" s="3" t="s">
        <v>16</v>
      </c>
      <c r="B346" s="4" t="s">
        <v>19</v>
      </c>
      <c r="C346" s="3"/>
      <c r="D346" s="3"/>
      <c r="E346" s="3"/>
      <c r="F346" s="5">
        <v>0</v>
      </c>
    </row>
    <row r="347" spans="1:6" ht="12.75">
      <c r="A347" s="3" t="s">
        <v>194</v>
      </c>
      <c r="B347" s="4" t="s">
        <v>195</v>
      </c>
      <c r="C347" s="3" t="s">
        <v>8</v>
      </c>
      <c r="D347" s="3"/>
      <c r="E347" s="5"/>
      <c r="F347" s="5">
        <f>F348</f>
        <v>0.95</v>
      </c>
    </row>
    <row r="348" spans="1:6" ht="12.75">
      <c r="A348" s="3"/>
      <c r="B348" s="4" t="s">
        <v>310</v>
      </c>
      <c r="C348" s="3" t="s">
        <v>173</v>
      </c>
      <c r="D348" s="3">
        <v>15</v>
      </c>
      <c r="E348" s="5">
        <v>3.8</v>
      </c>
      <c r="F348" s="5">
        <f>E348*D348/60</f>
        <v>0.95</v>
      </c>
    </row>
    <row r="349" spans="1:6" ht="12.75">
      <c r="A349" s="3">
        <v>5</v>
      </c>
      <c r="B349" s="4" t="s">
        <v>25</v>
      </c>
      <c r="C349" s="3" t="s">
        <v>8</v>
      </c>
      <c r="D349" s="3"/>
      <c r="E349" s="3"/>
      <c r="F349" s="5">
        <v>8.46</v>
      </c>
    </row>
    <row r="350" spans="1:6" ht="12.75">
      <c r="A350" s="3">
        <v>6</v>
      </c>
      <c r="B350" s="4" t="s">
        <v>17</v>
      </c>
      <c r="C350" s="3" t="s">
        <v>8</v>
      </c>
      <c r="D350" s="3"/>
      <c r="E350" s="3"/>
      <c r="F350" s="5">
        <f>F349+F347+F345+F343</f>
        <v>23.76525</v>
      </c>
    </row>
    <row r="351" spans="1:6" ht="12.75">
      <c r="A351" s="3">
        <v>7</v>
      </c>
      <c r="B351" s="4" t="s">
        <v>54</v>
      </c>
      <c r="C351" s="3" t="s">
        <v>8</v>
      </c>
      <c r="D351" s="3"/>
      <c r="E351" s="3"/>
      <c r="F351" s="5">
        <f>F350*25%</f>
        <v>5.9413125</v>
      </c>
    </row>
    <row r="352" spans="1:6" ht="12.75">
      <c r="A352" s="3">
        <v>8</v>
      </c>
      <c r="B352" s="21" t="s">
        <v>11</v>
      </c>
      <c r="C352" s="71" t="s">
        <v>8</v>
      </c>
      <c r="D352" s="71"/>
      <c r="E352" s="71"/>
      <c r="F352" s="23">
        <f>F350+F351</f>
        <v>29.706562500000004</v>
      </c>
    </row>
    <row r="353" spans="1:6" ht="12.75">
      <c r="A353" s="3">
        <v>9</v>
      </c>
      <c r="B353" s="4" t="s">
        <v>138</v>
      </c>
      <c r="C353" s="71" t="s">
        <v>8</v>
      </c>
      <c r="D353" s="4"/>
      <c r="E353" s="4"/>
      <c r="F353" s="5">
        <f>F352*18%</f>
        <v>5.34718125</v>
      </c>
    </row>
    <row r="354" spans="1:6" ht="12.75">
      <c r="A354" s="27">
        <v>10</v>
      </c>
      <c r="B354" s="24" t="s">
        <v>177</v>
      </c>
      <c r="C354" s="25" t="s">
        <v>8</v>
      </c>
      <c r="D354" s="24"/>
      <c r="E354" s="24"/>
      <c r="F354" s="26">
        <v>35.06</v>
      </c>
    </row>
    <row r="356" spans="1:5" ht="12.75">
      <c r="A356" s="1"/>
      <c r="B356" s="28" t="s">
        <v>12</v>
      </c>
      <c r="C356" s="28"/>
      <c r="D356" s="28"/>
      <c r="E356" s="28" t="s">
        <v>13</v>
      </c>
    </row>
    <row r="357" ht="12.75">
      <c r="H357" s="29"/>
    </row>
    <row r="359" spans="1:6" ht="12.75">
      <c r="A359" s="79" t="s">
        <v>18</v>
      </c>
      <c r="B359" s="79"/>
      <c r="C359" s="79"/>
      <c r="D359" s="79"/>
      <c r="E359" s="79"/>
      <c r="F359" s="79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81" t="s">
        <v>362</v>
      </c>
      <c r="B361" s="81"/>
      <c r="C361" s="81"/>
      <c r="D361" s="81"/>
      <c r="E361" s="81"/>
      <c r="F361" s="81"/>
    </row>
    <row r="362" spans="1:6" ht="12.75">
      <c r="A362" s="82" t="s">
        <v>363</v>
      </c>
      <c r="B362" s="82"/>
      <c r="C362" s="82"/>
      <c r="D362" s="82"/>
      <c r="E362" s="82"/>
      <c r="F362" s="82"/>
    </row>
    <row r="363" spans="1:6" ht="12.75">
      <c r="A363" s="8" t="s">
        <v>0</v>
      </c>
      <c r="B363" s="8" t="s">
        <v>1</v>
      </c>
      <c r="C363" s="75" t="s">
        <v>2</v>
      </c>
      <c r="D363" s="8" t="s">
        <v>3</v>
      </c>
      <c r="E363" s="75" t="s">
        <v>4</v>
      </c>
      <c r="F363" s="8" t="s">
        <v>5</v>
      </c>
    </row>
    <row r="364" spans="1:6" ht="12.75">
      <c r="A364" s="11"/>
      <c r="B364" s="11"/>
      <c r="C364" s="12"/>
      <c r="D364" s="11"/>
      <c r="E364" s="12" t="s">
        <v>6</v>
      </c>
      <c r="F364" s="11" t="s">
        <v>6</v>
      </c>
    </row>
    <row r="365" spans="1:6" ht="12.75">
      <c r="A365" s="3" t="s">
        <v>14</v>
      </c>
      <c r="B365" s="4" t="s">
        <v>7</v>
      </c>
      <c r="C365" s="3" t="s">
        <v>8</v>
      </c>
      <c r="D365" s="3"/>
      <c r="E365" s="3"/>
      <c r="F365" s="5">
        <f>F366</f>
        <v>91</v>
      </c>
    </row>
    <row r="366" spans="1:6" ht="12.75">
      <c r="A366" s="3"/>
      <c r="B366" s="4" t="s">
        <v>170</v>
      </c>
      <c r="C366" s="3" t="s">
        <v>9</v>
      </c>
      <c r="D366" s="13" t="s">
        <v>222</v>
      </c>
      <c r="E366" s="3">
        <v>45.5</v>
      </c>
      <c r="F366" s="5">
        <f>E366*120/60</f>
        <v>91</v>
      </c>
    </row>
    <row r="367" spans="1:6" ht="12.75">
      <c r="A367" s="3" t="s">
        <v>15</v>
      </c>
      <c r="B367" s="4" t="s">
        <v>10</v>
      </c>
      <c r="C367" s="3" t="s">
        <v>8</v>
      </c>
      <c r="D367" s="5">
        <f>F365</f>
        <v>91</v>
      </c>
      <c r="E367" s="3"/>
      <c r="F367" s="5">
        <f>D367*26.2%</f>
        <v>23.842000000000002</v>
      </c>
    </row>
    <row r="368" spans="1:6" ht="12.75">
      <c r="A368" s="3" t="s">
        <v>16</v>
      </c>
      <c r="B368" s="4" t="s">
        <v>19</v>
      </c>
      <c r="C368" s="3"/>
      <c r="D368" s="3"/>
      <c r="E368" s="3"/>
      <c r="F368" s="5">
        <v>0</v>
      </c>
    </row>
    <row r="369" spans="1:6" ht="12.75">
      <c r="A369" s="3" t="s">
        <v>194</v>
      </c>
      <c r="B369" s="4" t="s">
        <v>195</v>
      </c>
      <c r="C369" s="3" t="s">
        <v>8</v>
      </c>
      <c r="D369" s="3"/>
      <c r="E369" s="5"/>
      <c r="F369" s="5">
        <f>F370</f>
        <v>14.78</v>
      </c>
    </row>
    <row r="370" spans="1:6" ht="12.75">
      <c r="A370" s="3"/>
      <c r="B370" s="73" t="s">
        <v>312</v>
      </c>
      <c r="C370" s="3" t="s">
        <v>173</v>
      </c>
      <c r="D370" s="3">
        <v>120</v>
      </c>
      <c r="E370" s="5">
        <v>7.39</v>
      </c>
      <c r="F370" s="5">
        <f>E370*D370/60</f>
        <v>14.78</v>
      </c>
    </row>
    <row r="371" spans="1:6" ht="12.75">
      <c r="A371" s="3">
        <v>5</v>
      </c>
      <c r="B371" s="4" t="s">
        <v>25</v>
      </c>
      <c r="C371" s="3" t="s">
        <v>8</v>
      </c>
      <c r="D371" s="3"/>
      <c r="E371" s="3"/>
      <c r="F371" s="5">
        <f>F365*74.32%</f>
        <v>67.63119999999999</v>
      </c>
    </row>
    <row r="372" spans="1:6" ht="12.75">
      <c r="A372" s="3">
        <v>6</v>
      </c>
      <c r="B372" s="4" t="s">
        <v>17</v>
      </c>
      <c r="C372" s="3" t="s">
        <v>8</v>
      </c>
      <c r="D372" s="3"/>
      <c r="E372" s="3"/>
      <c r="F372" s="5">
        <f>F371+F369+F367+F365</f>
        <v>197.2532</v>
      </c>
    </row>
    <row r="373" spans="1:6" ht="12.75">
      <c r="A373" s="3">
        <v>7</v>
      </c>
      <c r="B373" s="4" t="s">
        <v>54</v>
      </c>
      <c r="C373" s="3" t="s">
        <v>8</v>
      </c>
      <c r="D373" s="3"/>
      <c r="E373" s="3"/>
      <c r="F373" s="5">
        <f>F372*25%</f>
        <v>49.3133</v>
      </c>
    </row>
    <row r="374" spans="1:6" ht="12.75">
      <c r="A374" s="3">
        <v>8</v>
      </c>
      <c r="B374" s="21" t="s">
        <v>11</v>
      </c>
      <c r="C374" s="71" t="s">
        <v>8</v>
      </c>
      <c r="D374" s="71"/>
      <c r="E374" s="71"/>
      <c r="F374" s="23">
        <v>246.56</v>
      </c>
    </row>
    <row r="375" spans="1:6" ht="12.75">
      <c r="A375" s="3">
        <v>9</v>
      </c>
      <c r="B375" s="4" t="s">
        <v>138</v>
      </c>
      <c r="C375" s="71" t="s">
        <v>8</v>
      </c>
      <c r="D375" s="4"/>
      <c r="E375" s="4"/>
      <c r="F375" s="5">
        <f>F374*18%</f>
        <v>44.3808</v>
      </c>
    </row>
    <row r="376" spans="1:6" ht="12.75">
      <c r="A376" s="27">
        <v>10</v>
      </c>
      <c r="B376" s="24" t="s">
        <v>177</v>
      </c>
      <c r="C376" s="25" t="s">
        <v>8</v>
      </c>
      <c r="D376" s="24"/>
      <c r="E376" s="24"/>
      <c r="F376" s="26">
        <f>F374+F375</f>
        <v>290.9408</v>
      </c>
    </row>
    <row r="378" spans="2:5" ht="12.75">
      <c r="B378" s="28" t="s">
        <v>12</v>
      </c>
      <c r="C378" s="28"/>
      <c r="D378" s="28"/>
      <c r="E378" s="28" t="s">
        <v>13</v>
      </c>
    </row>
    <row r="393" spans="1:6" ht="12.75">
      <c r="A393" s="79" t="s">
        <v>18</v>
      </c>
      <c r="B393" s="79"/>
      <c r="C393" s="79"/>
      <c r="D393" s="79"/>
      <c r="E393" s="79"/>
      <c r="F393" s="79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80" t="s">
        <v>313</v>
      </c>
      <c r="B395" s="80"/>
      <c r="C395" s="80"/>
      <c r="D395" s="80"/>
      <c r="E395" s="80"/>
      <c r="F395" s="80"/>
    </row>
    <row r="396" spans="1:6" ht="12.75">
      <c r="A396" s="10" t="s">
        <v>0</v>
      </c>
      <c r="B396" s="10" t="s">
        <v>1</v>
      </c>
      <c r="C396" s="9" t="s">
        <v>2</v>
      </c>
      <c r="D396" s="10" t="s">
        <v>3</v>
      </c>
      <c r="E396" s="9" t="s">
        <v>4</v>
      </c>
      <c r="F396" s="10" t="s">
        <v>5</v>
      </c>
    </row>
    <row r="397" spans="1:6" ht="12.75">
      <c r="A397" s="11"/>
      <c r="B397" s="11"/>
      <c r="C397" s="12"/>
      <c r="D397" s="11"/>
      <c r="E397" s="12" t="s">
        <v>6</v>
      </c>
      <c r="F397" s="11" t="s">
        <v>6</v>
      </c>
    </row>
    <row r="398" spans="1:6" ht="12.75">
      <c r="A398" s="3" t="s">
        <v>14</v>
      </c>
      <c r="B398" s="4" t="s">
        <v>7</v>
      </c>
      <c r="C398" s="3" t="s">
        <v>8</v>
      </c>
      <c r="D398" s="3"/>
      <c r="E398" s="3"/>
      <c r="F398" s="5">
        <f>F399</f>
        <v>91</v>
      </c>
    </row>
    <row r="399" spans="1:6" ht="12.75">
      <c r="A399" s="3"/>
      <c r="B399" s="4" t="s">
        <v>170</v>
      </c>
      <c r="C399" s="3" t="s">
        <v>9</v>
      </c>
      <c r="D399" s="13" t="s">
        <v>222</v>
      </c>
      <c r="E399" s="3">
        <v>45.5</v>
      </c>
      <c r="F399" s="5">
        <f>E399*120/60</f>
        <v>91</v>
      </c>
    </row>
    <row r="400" spans="1:6" ht="12.75">
      <c r="A400" s="3" t="s">
        <v>15</v>
      </c>
      <c r="B400" s="4" t="s">
        <v>10</v>
      </c>
      <c r="C400" s="3" t="s">
        <v>8</v>
      </c>
      <c r="D400" s="5">
        <f>F398</f>
        <v>91</v>
      </c>
      <c r="E400" s="3"/>
      <c r="F400" s="5">
        <f>D400*26.2%</f>
        <v>23.842000000000002</v>
      </c>
    </row>
    <row r="401" spans="1:6" ht="12.75">
      <c r="A401" s="3" t="s">
        <v>16</v>
      </c>
      <c r="B401" s="4" t="s">
        <v>19</v>
      </c>
      <c r="C401" s="3"/>
      <c r="D401" s="3"/>
      <c r="E401" s="3"/>
      <c r="F401" s="5">
        <v>0</v>
      </c>
    </row>
    <row r="402" spans="1:6" ht="12.75">
      <c r="A402" s="3" t="s">
        <v>194</v>
      </c>
      <c r="B402" s="4" t="s">
        <v>195</v>
      </c>
      <c r="C402" s="3" t="s">
        <v>8</v>
      </c>
      <c r="D402" s="3"/>
      <c r="E402" s="5"/>
      <c r="F402" s="5">
        <f>F403</f>
        <v>30.36</v>
      </c>
    </row>
    <row r="403" spans="1:6" ht="12.75">
      <c r="A403" s="3"/>
      <c r="B403" s="73" t="s">
        <v>314</v>
      </c>
      <c r="C403" s="3" t="s">
        <v>173</v>
      </c>
      <c r="D403" s="3">
        <v>120</v>
      </c>
      <c r="E403" s="5">
        <v>15.18</v>
      </c>
      <c r="F403" s="5">
        <f>E403*D403/60</f>
        <v>30.36</v>
      </c>
    </row>
    <row r="404" spans="1:6" ht="12.75">
      <c r="A404" s="3">
        <v>5</v>
      </c>
      <c r="B404" s="4" t="s">
        <v>25</v>
      </c>
      <c r="C404" s="3" t="s">
        <v>8</v>
      </c>
      <c r="D404" s="3"/>
      <c r="E404" s="3"/>
      <c r="F404" s="5">
        <f>F398*74.32%</f>
        <v>67.63119999999999</v>
      </c>
    </row>
    <row r="405" spans="1:6" ht="12.75">
      <c r="A405" s="3">
        <v>6</v>
      </c>
      <c r="B405" s="4" t="s">
        <v>17</v>
      </c>
      <c r="C405" s="3" t="s">
        <v>8</v>
      </c>
      <c r="D405" s="3"/>
      <c r="E405" s="3"/>
      <c r="F405" s="5">
        <f>F404+F402+F400+F398</f>
        <v>212.83319999999998</v>
      </c>
    </row>
    <row r="406" spans="1:6" ht="12.75">
      <c r="A406" s="3">
        <v>7</v>
      </c>
      <c r="B406" s="4" t="s">
        <v>54</v>
      </c>
      <c r="C406" s="3" t="s">
        <v>8</v>
      </c>
      <c r="D406" s="3"/>
      <c r="E406" s="3"/>
      <c r="F406" s="5">
        <f>F405*25%</f>
        <v>53.208299999999994</v>
      </c>
    </row>
    <row r="407" spans="1:6" ht="12.75">
      <c r="A407" s="3">
        <v>8</v>
      </c>
      <c r="B407" s="21" t="s">
        <v>11</v>
      </c>
      <c r="C407" s="71" t="s">
        <v>8</v>
      </c>
      <c r="D407" s="71"/>
      <c r="E407" s="71"/>
      <c r="F407" s="23">
        <f>F405+F406</f>
        <v>266.0415</v>
      </c>
    </row>
    <row r="408" spans="1:6" ht="12.75">
      <c r="A408" s="3">
        <v>9</v>
      </c>
      <c r="B408" s="4" t="s">
        <v>138</v>
      </c>
      <c r="C408" s="71" t="s">
        <v>8</v>
      </c>
      <c r="D408" s="4"/>
      <c r="E408" s="4"/>
      <c r="F408" s="5">
        <f>F407*18%</f>
        <v>47.88746999999999</v>
      </c>
    </row>
    <row r="409" spans="1:6" ht="12.75">
      <c r="A409" s="27">
        <v>10</v>
      </c>
      <c r="B409" s="24" t="s">
        <v>177</v>
      </c>
      <c r="C409" s="25" t="s">
        <v>8</v>
      </c>
      <c r="D409" s="24"/>
      <c r="E409" s="24"/>
      <c r="F409" s="26">
        <f>F407+F408</f>
        <v>313.92897</v>
      </c>
    </row>
    <row r="411" spans="2:5" ht="12.75">
      <c r="B411" s="28" t="s">
        <v>12</v>
      </c>
      <c r="C411" s="28"/>
      <c r="D411" s="28"/>
      <c r="E411" s="28" t="s">
        <v>13</v>
      </c>
    </row>
    <row r="414" spans="1:6" ht="12.75">
      <c r="A414" s="79" t="s">
        <v>18</v>
      </c>
      <c r="B414" s="79"/>
      <c r="C414" s="79"/>
      <c r="D414" s="79"/>
      <c r="E414" s="79"/>
      <c r="F414" s="79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80" t="s">
        <v>315</v>
      </c>
      <c r="B416" s="80"/>
      <c r="C416" s="80"/>
      <c r="D416" s="80"/>
      <c r="E416" s="80"/>
      <c r="F416" s="80"/>
    </row>
    <row r="417" spans="1:6" ht="12.75">
      <c r="A417" s="10" t="s">
        <v>0</v>
      </c>
      <c r="B417" s="10" t="s">
        <v>1</v>
      </c>
      <c r="C417" s="9" t="s">
        <v>2</v>
      </c>
      <c r="D417" s="10" t="s">
        <v>3</v>
      </c>
      <c r="E417" s="9" t="s">
        <v>4</v>
      </c>
      <c r="F417" s="10" t="s">
        <v>5</v>
      </c>
    </row>
    <row r="418" spans="1:6" ht="12.75">
      <c r="A418" s="11"/>
      <c r="B418" s="11"/>
      <c r="C418" s="12"/>
      <c r="D418" s="11"/>
      <c r="E418" s="12" t="s">
        <v>6</v>
      </c>
      <c r="F418" s="11" t="s">
        <v>6</v>
      </c>
    </row>
    <row r="419" spans="1:6" ht="12.75">
      <c r="A419" s="3" t="s">
        <v>14</v>
      </c>
      <c r="B419" s="4" t="s">
        <v>7</v>
      </c>
      <c r="C419" s="3" t="s">
        <v>8</v>
      </c>
      <c r="D419" s="3"/>
      <c r="E419" s="3"/>
      <c r="F419" s="5">
        <f>F420</f>
        <v>11.375</v>
      </c>
    </row>
    <row r="420" spans="1:6" ht="12.75">
      <c r="A420" s="3"/>
      <c r="B420" s="4" t="s">
        <v>170</v>
      </c>
      <c r="C420" s="3" t="s">
        <v>9</v>
      </c>
      <c r="D420" s="13" t="s">
        <v>61</v>
      </c>
      <c r="E420" s="3">
        <v>45.5</v>
      </c>
      <c r="F420" s="5">
        <f>E420*15/60</f>
        <v>11.375</v>
      </c>
    </row>
    <row r="421" spans="1:6" ht="12.75">
      <c r="A421" s="3" t="s">
        <v>15</v>
      </c>
      <c r="B421" s="4" t="s">
        <v>10</v>
      </c>
      <c r="C421" s="3" t="s">
        <v>8</v>
      </c>
      <c r="D421" s="5">
        <f>F419</f>
        <v>11.375</v>
      </c>
      <c r="E421" s="3"/>
      <c r="F421" s="5">
        <f>D421*26.2%</f>
        <v>2.9802500000000003</v>
      </c>
    </row>
    <row r="422" spans="1:6" ht="12.75">
      <c r="A422" s="3" t="s">
        <v>16</v>
      </c>
      <c r="B422" s="4" t="s">
        <v>19</v>
      </c>
      <c r="C422" s="3"/>
      <c r="D422" s="3"/>
      <c r="E422" s="3"/>
      <c r="F422" s="5">
        <v>0</v>
      </c>
    </row>
    <row r="423" spans="1:6" ht="12.75">
      <c r="A423" s="3" t="s">
        <v>194</v>
      </c>
      <c r="B423" s="4" t="s">
        <v>195</v>
      </c>
      <c r="C423" s="3" t="s">
        <v>8</v>
      </c>
      <c r="D423" s="3"/>
      <c r="E423" s="5"/>
      <c r="F423" s="5">
        <f>F424</f>
        <v>3.795</v>
      </c>
    </row>
    <row r="424" spans="1:6" ht="12.75">
      <c r="A424" s="3"/>
      <c r="B424" s="73" t="s">
        <v>314</v>
      </c>
      <c r="C424" s="3" t="s">
        <v>173</v>
      </c>
      <c r="D424" s="3">
        <v>15</v>
      </c>
      <c r="E424" s="5">
        <v>15.18</v>
      </c>
      <c r="F424" s="5">
        <f>E424*D424/60</f>
        <v>3.795</v>
      </c>
    </row>
    <row r="425" spans="1:6" ht="12.75">
      <c r="A425" s="3">
        <v>5</v>
      </c>
      <c r="B425" s="4" t="s">
        <v>25</v>
      </c>
      <c r="C425" s="3" t="s">
        <v>8</v>
      </c>
      <c r="D425" s="3"/>
      <c r="E425" s="3"/>
      <c r="F425" s="5">
        <v>8.46</v>
      </c>
    </row>
    <row r="426" spans="1:6" ht="12.75">
      <c r="A426" s="3">
        <v>6</v>
      </c>
      <c r="B426" s="4" t="s">
        <v>17</v>
      </c>
      <c r="C426" s="3" t="s">
        <v>8</v>
      </c>
      <c r="D426" s="3"/>
      <c r="E426" s="3"/>
      <c r="F426" s="5">
        <v>26.62</v>
      </c>
    </row>
    <row r="427" spans="1:6" ht="12.75">
      <c r="A427" s="3">
        <v>7</v>
      </c>
      <c r="B427" s="4" t="s">
        <v>54</v>
      </c>
      <c r="C427" s="3" t="s">
        <v>8</v>
      </c>
      <c r="D427" s="3"/>
      <c r="E427" s="3"/>
      <c r="F427" s="5">
        <f>F426*25%</f>
        <v>6.655</v>
      </c>
    </row>
    <row r="428" spans="1:6" ht="12.75">
      <c r="A428" s="3">
        <v>8</v>
      </c>
      <c r="B428" s="21" t="s">
        <v>11</v>
      </c>
      <c r="C428" s="71" t="s">
        <v>8</v>
      </c>
      <c r="D428" s="71"/>
      <c r="E428" s="71"/>
      <c r="F428" s="23">
        <f>F426+F427</f>
        <v>33.275</v>
      </c>
    </row>
    <row r="429" spans="1:6" ht="12.75">
      <c r="A429" s="3">
        <v>9</v>
      </c>
      <c r="B429" s="4" t="s">
        <v>138</v>
      </c>
      <c r="C429" s="71" t="s">
        <v>8</v>
      </c>
      <c r="D429" s="4"/>
      <c r="E429" s="4"/>
      <c r="F429" s="5">
        <f>F428*18%</f>
        <v>5.9895</v>
      </c>
    </row>
    <row r="430" spans="1:6" ht="12.75">
      <c r="A430" s="27">
        <v>10</v>
      </c>
      <c r="B430" s="24" t="s">
        <v>177</v>
      </c>
      <c r="C430" s="25" t="s">
        <v>8</v>
      </c>
      <c r="D430" s="24"/>
      <c r="E430" s="24"/>
      <c r="F430" s="26">
        <v>39.27</v>
      </c>
    </row>
    <row r="432" spans="2:5" ht="12.75">
      <c r="B432" s="28" t="s">
        <v>12</v>
      </c>
      <c r="C432" s="28"/>
      <c r="D432" s="28"/>
      <c r="E432" s="28" t="s">
        <v>13</v>
      </c>
    </row>
    <row r="449" spans="1:6" ht="12.75">
      <c r="A449" s="79" t="s">
        <v>18</v>
      </c>
      <c r="B449" s="79"/>
      <c r="C449" s="79"/>
      <c r="D449" s="79"/>
      <c r="E449" s="79"/>
      <c r="F449" s="79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80" t="s">
        <v>316</v>
      </c>
      <c r="B451" s="80"/>
      <c r="C451" s="80"/>
      <c r="D451" s="80"/>
      <c r="E451" s="80"/>
      <c r="F451" s="80"/>
    </row>
    <row r="452" spans="1:6" ht="12.75">
      <c r="A452" s="10" t="s">
        <v>0</v>
      </c>
      <c r="B452" s="10" t="s">
        <v>1</v>
      </c>
      <c r="C452" s="9" t="s">
        <v>2</v>
      </c>
      <c r="D452" s="10" t="s">
        <v>3</v>
      </c>
      <c r="E452" s="9" t="s">
        <v>4</v>
      </c>
      <c r="F452" s="10" t="s">
        <v>5</v>
      </c>
    </row>
    <row r="453" spans="1:6" ht="12.75">
      <c r="A453" s="11"/>
      <c r="B453" s="11"/>
      <c r="C453" s="12"/>
      <c r="D453" s="11"/>
      <c r="E453" s="12" t="s">
        <v>6</v>
      </c>
      <c r="F453" s="11" t="s">
        <v>6</v>
      </c>
    </row>
    <row r="454" spans="1:6" ht="12.75">
      <c r="A454" s="3" t="s">
        <v>14</v>
      </c>
      <c r="B454" s="4" t="s">
        <v>7</v>
      </c>
      <c r="C454" s="3" t="s">
        <v>8</v>
      </c>
      <c r="D454" s="3"/>
      <c r="E454" s="3"/>
      <c r="F454" s="5">
        <f>F455</f>
        <v>91</v>
      </c>
    </row>
    <row r="455" spans="1:6" ht="12.75">
      <c r="A455" s="3"/>
      <c r="B455" s="4" t="s">
        <v>170</v>
      </c>
      <c r="C455" s="3" t="s">
        <v>9</v>
      </c>
      <c r="D455" s="13" t="s">
        <v>222</v>
      </c>
      <c r="E455" s="3">
        <v>45.5</v>
      </c>
      <c r="F455" s="5">
        <f>E455*120/60</f>
        <v>91</v>
      </c>
    </row>
    <row r="456" spans="1:6" ht="12.75">
      <c r="A456" s="3" t="s">
        <v>15</v>
      </c>
      <c r="B456" s="4" t="s">
        <v>10</v>
      </c>
      <c r="C456" s="3" t="s">
        <v>8</v>
      </c>
      <c r="D456" s="5">
        <f>F454</f>
        <v>91</v>
      </c>
      <c r="E456" s="3"/>
      <c r="F456" s="5">
        <f>D456*26.2%</f>
        <v>23.842000000000002</v>
      </c>
    </row>
    <row r="457" spans="1:6" ht="12.75">
      <c r="A457" s="3" t="s">
        <v>16</v>
      </c>
      <c r="B457" s="4" t="s">
        <v>19</v>
      </c>
      <c r="C457" s="3"/>
      <c r="D457" s="3"/>
      <c r="E457" s="3"/>
      <c r="F457" s="5">
        <f>F458+F459</f>
        <v>8.620000000000001</v>
      </c>
    </row>
    <row r="458" spans="1:6" ht="12.75">
      <c r="A458" s="3"/>
      <c r="B458" s="4" t="s">
        <v>32</v>
      </c>
      <c r="C458" s="3" t="s">
        <v>48</v>
      </c>
      <c r="D458" s="3">
        <v>0.001</v>
      </c>
      <c r="E458" s="5">
        <v>220</v>
      </c>
      <c r="F458" s="5">
        <f>E458*D458</f>
        <v>0.22</v>
      </c>
    </row>
    <row r="459" spans="1:6" ht="12.75">
      <c r="A459" s="3"/>
      <c r="B459" s="4" t="s">
        <v>37</v>
      </c>
      <c r="C459" s="3" t="s">
        <v>49</v>
      </c>
      <c r="D459" s="3">
        <v>0.05</v>
      </c>
      <c r="E459" s="5">
        <v>168</v>
      </c>
      <c r="F459" s="5">
        <f>E459*D459</f>
        <v>8.4</v>
      </c>
    </row>
    <row r="460" spans="1:6" ht="12.75">
      <c r="A460" s="3" t="s">
        <v>194</v>
      </c>
      <c r="B460" s="4" t="s">
        <v>195</v>
      </c>
      <c r="C460" s="3" t="s">
        <v>8</v>
      </c>
      <c r="D460" s="3"/>
      <c r="E460" s="5"/>
      <c r="F460" s="5">
        <f>F461</f>
        <v>30.36</v>
      </c>
    </row>
    <row r="461" spans="1:6" ht="12.75">
      <c r="A461" s="3"/>
      <c r="B461" s="73" t="s">
        <v>314</v>
      </c>
      <c r="C461" s="3" t="s">
        <v>173</v>
      </c>
      <c r="D461" s="3">
        <v>120</v>
      </c>
      <c r="E461" s="5">
        <v>15.18</v>
      </c>
      <c r="F461" s="5">
        <f>E461*D461/60</f>
        <v>30.36</v>
      </c>
    </row>
    <row r="462" spans="1:6" ht="12.75">
      <c r="A462" s="3">
        <v>5</v>
      </c>
      <c r="B462" s="4" t="s">
        <v>25</v>
      </c>
      <c r="C462" s="3" t="s">
        <v>8</v>
      </c>
      <c r="D462" s="3"/>
      <c r="E462" s="3"/>
      <c r="F462" s="5">
        <f>F454*74.32%</f>
        <v>67.63119999999999</v>
      </c>
    </row>
    <row r="463" spans="1:6" ht="12.75">
      <c r="A463" s="3">
        <v>6</v>
      </c>
      <c r="B463" s="4" t="s">
        <v>17</v>
      </c>
      <c r="C463" s="3" t="s">
        <v>8</v>
      </c>
      <c r="D463" s="3"/>
      <c r="E463" s="3"/>
      <c r="F463" s="5">
        <f>F462+F460+F457+F456+F454</f>
        <v>221.4532</v>
      </c>
    </row>
    <row r="464" spans="1:6" ht="12.75">
      <c r="A464" s="3">
        <v>7</v>
      </c>
      <c r="B464" s="4" t="s">
        <v>54</v>
      </c>
      <c r="C464" s="3" t="s">
        <v>8</v>
      </c>
      <c r="D464" s="3"/>
      <c r="E464" s="3"/>
      <c r="F464" s="5">
        <f>F463*25%</f>
        <v>55.3633</v>
      </c>
    </row>
    <row r="465" spans="1:6" ht="12.75">
      <c r="A465" s="3">
        <v>8</v>
      </c>
      <c r="B465" s="21" t="s">
        <v>11</v>
      </c>
      <c r="C465" s="71" t="s">
        <v>8</v>
      </c>
      <c r="D465" s="71"/>
      <c r="E465" s="71"/>
      <c r="F465" s="23">
        <v>276.81</v>
      </c>
    </row>
    <row r="466" spans="1:6" ht="12.75">
      <c r="A466" s="3">
        <v>9</v>
      </c>
      <c r="B466" s="4" t="s">
        <v>138</v>
      </c>
      <c r="C466" s="71" t="s">
        <v>8</v>
      </c>
      <c r="D466" s="4"/>
      <c r="E466" s="4"/>
      <c r="F466" s="5">
        <f>F465*18%</f>
        <v>49.8258</v>
      </c>
    </row>
    <row r="467" spans="1:6" ht="12.75">
      <c r="A467" s="27">
        <v>10</v>
      </c>
      <c r="B467" s="24" t="s">
        <v>177</v>
      </c>
      <c r="C467" s="25" t="s">
        <v>8</v>
      </c>
      <c r="D467" s="24"/>
      <c r="E467" s="24"/>
      <c r="F467" s="26">
        <f>F465+F466</f>
        <v>326.6358</v>
      </c>
    </row>
    <row r="469" spans="2:5" ht="12.75">
      <c r="B469" s="28" t="s">
        <v>12</v>
      </c>
      <c r="C469" s="28"/>
      <c r="D469" s="28"/>
      <c r="E469" s="28" t="s">
        <v>13</v>
      </c>
    </row>
    <row r="472" spans="1:6" ht="12.75">
      <c r="A472" s="79" t="s">
        <v>18</v>
      </c>
      <c r="B472" s="79"/>
      <c r="C472" s="79"/>
      <c r="D472" s="79"/>
      <c r="E472" s="79"/>
      <c r="F472" s="79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80" t="s">
        <v>317</v>
      </c>
      <c r="B474" s="80"/>
      <c r="C474" s="80"/>
      <c r="D474" s="80"/>
      <c r="E474" s="80"/>
      <c r="F474" s="80"/>
    </row>
    <row r="475" spans="1:6" ht="12.75">
      <c r="A475" s="10" t="s">
        <v>0</v>
      </c>
      <c r="B475" s="10" t="s">
        <v>1</v>
      </c>
      <c r="C475" s="9" t="s">
        <v>2</v>
      </c>
      <c r="D475" s="10" t="s">
        <v>3</v>
      </c>
      <c r="E475" s="9" t="s">
        <v>4</v>
      </c>
      <c r="F475" s="10" t="s">
        <v>5</v>
      </c>
    </row>
    <row r="476" spans="1:6" ht="12.75">
      <c r="A476" s="11"/>
      <c r="B476" s="11"/>
      <c r="C476" s="12"/>
      <c r="D476" s="11"/>
      <c r="E476" s="12" t="s">
        <v>6</v>
      </c>
      <c r="F476" s="11" t="s">
        <v>6</v>
      </c>
    </row>
    <row r="477" spans="1:6" ht="12.75">
      <c r="A477" s="3" t="s">
        <v>14</v>
      </c>
      <c r="B477" s="4" t="s">
        <v>7</v>
      </c>
      <c r="C477" s="3" t="s">
        <v>8</v>
      </c>
      <c r="D477" s="3"/>
      <c r="E477" s="3"/>
      <c r="F477" s="5">
        <f>F478</f>
        <v>11.375</v>
      </c>
    </row>
    <row r="478" spans="1:6" ht="12.75">
      <c r="A478" s="3"/>
      <c r="B478" s="4" t="s">
        <v>170</v>
      </c>
      <c r="C478" s="3" t="s">
        <v>9</v>
      </c>
      <c r="D478" s="13" t="s">
        <v>61</v>
      </c>
      <c r="E478" s="3">
        <v>45.5</v>
      </c>
      <c r="F478" s="5">
        <f>E478*15/60</f>
        <v>11.375</v>
      </c>
    </row>
    <row r="479" spans="1:6" ht="12.75">
      <c r="A479" s="3" t="s">
        <v>15</v>
      </c>
      <c r="B479" s="4" t="s">
        <v>10</v>
      </c>
      <c r="C479" s="3" t="s">
        <v>8</v>
      </c>
      <c r="D479" s="5">
        <f>F477</f>
        <v>11.375</v>
      </c>
      <c r="E479" s="3"/>
      <c r="F479" s="5">
        <f>D479*26.2%</f>
        <v>2.9802500000000003</v>
      </c>
    </row>
    <row r="480" spans="1:6" ht="12.75">
      <c r="A480" s="3" t="s">
        <v>16</v>
      </c>
      <c r="B480" s="4" t="s">
        <v>19</v>
      </c>
      <c r="C480" s="3"/>
      <c r="D480" s="3"/>
      <c r="E480" s="3"/>
      <c r="F480" s="5">
        <f>F481+F482</f>
        <v>8.620000000000001</v>
      </c>
    </row>
    <row r="481" spans="1:6" ht="12.75">
      <c r="A481" s="3"/>
      <c r="B481" s="4" t="s">
        <v>32</v>
      </c>
      <c r="C481" s="3" t="s">
        <v>48</v>
      </c>
      <c r="D481" s="3">
        <v>0.001</v>
      </c>
      <c r="E481" s="5">
        <v>220</v>
      </c>
      <c r="F481" s="5">
        <f>E481*D481</f>
        <v>0.22</v>
      </c>
    </row>
    <row r="482" spans="1:6" ht="12.75">
      <c r="A482" s="3"/>
      <c r="B482" s="4" t="s">
        <v>37</v>
      </c>
      <c r="C482" s="3" t="s">
        <v>49</v>
      </c>
      <c r="D482" s="3">
        <v>0.05</v>
      </c>
      <c r="E482" s="5">
        <v>168</v>
      </c>
      <c r="F482" s="5">
        <f>E482*D482</f>
        <v>8.4</v>
      </c>
    </row>
    <row r="483" spans="1:6" ht="12.75">
      <c r="A483" s="3" t="s">
        <v>194</v>
      </c>
      <c r="B483" s="4" t="s">
        <v>195</v>
      </c>
      <c r="C483" s="3" t="s">
        <v>8</v>
      </c>
      <c r="D483" s="3"/>
      <c r="E483" s="5"/>
      <c r="F483" s="5">
        <f>F484</f>
        <v>3.795</v>
      </c>
    </row>
    <row r="484" spans="1:6" ht="12.75">
      <c r="A484" s="3"/>
      <c r="B484" s="73" t="s">
        <v>314</v>
      </c>
      <c r="C484" s="3" t="s">
        <v>173</v>
      </c>
      <c r="D484" s="3">
        <v>15</v>
      </c>
      <c r="E484" s="5">
        <v>15.18</v>
      </c>
      <c r="F484" s="5">
        <f>E484*D484/60</f>
        <v>3.795</v>
      </c>
    </row>
    <row r="485" spans="1:6" ht="12.75">
      <c r="A485" s="3">
        <v>5</v>
      </c>
      <c r="B485" s="4" t="s">
        <v>25</v>
      </c>
      <c r="C485" s="3" t="s">
        <v>8</v>
      </c>
      <c r="D485" s="3"/>
      <c r="E485" s="3"/>
      <c r="F485" s="5">
        <v>8.46</v>
      </c>
    </row>
    <row r="486" spans="1:6" ht="12.75">
      <c r="A486" s="3">
        <v>6</v>
      </c>
      <c r="B486" s="4" t="s">
        <v>17</v>
      </c>
      <c r="C486" s="3" t="s">
        <v>8</v>
      </c>
      <c r="D486" s="3"/>
      <c r="E486" s="3"/>
      <c r="F486" s="5">
        <v>35.24</v>
      </c>
    </row>
    <row r="487" spans="1:6" ht="12.75">
      <c r="A487" s="3">
        <v>7</v>
      </c>
      <c r="B487" s="4" t="s">
        <v>54</v>
      </c>
      <c r="C487" s="3" t="s">
        <v>8</v>
      </c>
      <c r="D487" s="3"/>
      <c r="E487" s="3"/>
      <c r="F487" s="5">
        <f>F486*25%</f>
        <v>8.81</v>
      </c>
    </row>
    <row r="488" spans="1:6" ht="12.75">
      <c r="A488" s="3">
        <v>8</v>
      </c>
      <c r="B488" s="21" t="s">
        <v>11</v>
      </c>
      <c r="C488" s="71" t="s">
        <v>8</v>
      </c>
      <c r="D488" s="71"/>
      <c r="E488" s="71"/>
      <c r="F488" s="23">
        <f>F486+F487</f>
        <v>44.050000000000004</v>
      </c>
    </row>
    <row r="489" spans="1:6" ht="12.75">
      <c r="A489" s="3">
        <v>9</v>
      </c>
      <c r="B489" s="4" t="s">
        <v>138</v>
      </c>
      <c r="C489" s="71" t="s">
        <v>8</v>
      </c>
      <c r="D489" s="4"/>
      <c r="E489" s="4"/>
      <c r="F489" s="5">
        <f>F488*18%</f>
        <v>7.929</v>
      </c>
    </row>
    <row r="490" spans="1:6" ht="12.75">
      <c r="A490" s="27">
        <v>10</v>
      </c>
      <c r="B490" s="24" t="s">
        <v>177</v>
      </c>
      <c r="C490" s="25" t="s">
        <v>8</v>
      </c>
      <c r="D490" s="24"/>
      <c r="E490" s="24"/>
      <c r="F490" s="26">
        <f>F488+F489</f>
        <v>51.979000000000006</v>
      </c>
    </row>
    <row r="492" spans="2:5" ht="12.75">
      <c r="B492" s="28" t="s">
        <v>12</v>
      </c>
      <c r="C492" s="28"/>
      <c r="D492" s="28"/>
      <c r="E492" s="28" t="s">
        <v>13</v>
      </c>
    </row>
  </sheetData>
  <mergeCells count="42">
    <mergeCell ref="A1:F1"/>
    <mergeCell ref="A3:F3"/>
    <mergeCell ref="A4:F4"/>
    <mergeCell ref="A57:F57"/>
    <mergeCell ref="A31:F31"/>
    <mergeCell ref="A33:F33"/>
    <mergeCell ref="A34:F34"/>
    <mergeCell ref="A59:F59"/>
    <mergeCell ref="A60:F60"/>
    <mergeCell ref="A87:F87"/>
    <mergeCell ref="A89:F89"/>
    <mergeCell ref="A113:F113"/>
    <mergeCell ref="A115:F115"/>
    <mergeCell ref="A134:F134"/>
    <mergeCell ref="A136:F136"/>
    <mergeCell ref="A169:F169"/>
    <mergeCell ref="A171:F171"/>
    <mergeCell ref="A191:F191"/>
    <mergeCell ref="A193:F193"/>
    <mergeCell ref="A225:F225"/>
    <mergeCell ref="A227:F227"/>
    <mergeCell ref="A246:F246"/>
    <mergeCell ref="A248:F248"/>
    <mergeCell ref="A281:F281"/>
    <mergeCell ref="A283:F283"/>
    <mergeCell ref="A302:F302"/>
    <mergeCell ref="A304:F304"/>
    <mergeCell ref="A305:F305"/>
    <mergeCell ref="A337:F337"/>
    <mergeCell ref="A339:F339"/>
    <mergeCell ref="A340:F340"/>
    <mergeCell ref="A359:F359"/>
    <mergeCell ref="A361:F361"/>
    <mergeCell ref="A393:F393"/>
    <mergeCell ref="A395:F395"/>
    <mergeCell ref="A362:F362"/>
    <mergeCell ref="A472:F472"/>
    <mergeCell ref="A474:F474"/>
    <mergeCell ref="A414:F414"/>
    <mergeCell ref="A416:F416"/>
    <mergeCell ref="A449:F449"/>
    <mergeCell ref="A451:F4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75"/>
  <sheetViews>
    <sheetView workbookViewId="0" topLeftCell="A49">
      <selection activeCell="F74" sqref="F74"/>
    </sheetView>
  </sheetViews>
  <sheetFormatPr defaultColWidth="9.140625" defaultRowHeight="12.75"/>
  <cols>
    <col min="1" max="1" width="5.7109375" style="0" customWidth="1"/>
    <col min="2" max="2" width="36.140625" style="0" customWidth="1"/>
    <col min="5" max="5" width="10.00390625" style="0" customWidth="1"/>
    <col min="6" max="6" width="10.8515625" style="0" customWidth="1"/>
  </cols>
  <sheetData>
    <row r="1" spans="1:6" ht="12.75">
      <c r="A1" s="79" t="s">
        <v>18</v>
      </c>
      <c r="B1" s="79"/>
      <c r="C1" s="79"/>
      <c r="D1" s="79"/>
      <c r="E1" s="79"/>
      <c r="F1" s="79"/>
    </row>
    <row r="2" spans="1:6" ht="12.75">
      <c r="A2" s="1"/>
      <c r="B2" s="1"/>
      <c r="C2" s="1"/>
      <c r="D2" s="1"/>
      <c r="E2" s="1"/>
      <c r="F2" s="1"/>
    </row>
    <row r="3" spans="1:6" ht="12.75">
      <c r="A3" s="80" t="s">
        <v>324</v>
      </c>
      <c r="B3" s="80"/>
      <c r="C3" s="80"/>
      <c r="D3" s="80"/>
      <c r="E3" s="80"/>
      <c r="F3" s="80"/>
    </row>
    <row r="4" spans="1:6" ht="12.75">
      <c r="A4" s="10" t="s">
        <v>0</v>
      </c>
      <c r="B4" s="10" t="s">
        <v>1</v>
      </c>
      <c r="C4" s="9" t="s">
        <v>2</v>
      </c>
      <c r="D4" s="10" t="s">
        <v>3</v>
      </c>
      <c r="E4" s="9" t="s">
        <v>4</v>
      </c>
      <c r="F4" s="10" t="s">
        <v>5</v>
      </c>
    </row>
    <row r="5" spans="1:6" ht="12.75">
      <c r="A5" s="11"/>
      <c r="B5" s="11"/>
      <c r="C5" s="12"/>
      <c r="D5" s="11"/>
      <c r="E5" s="12" t="s">
        <v>6</v>
      </c>
      <c r="F5" s="11" t="s">
        <v>6</v>
      </c>
    </row>
    <row r="6" spans="1:6" ht="12.75">
      <c r="A6" s="3" t="s">
        <v>14</v>
      </c>
      <c r="B6" s="4" t="s">
        <v>7</v>
      </c>
      <c r="C6" s="3" t="s">
        <v>8</v>
      </c>
      <c r="D6" s="3"/>
      <c r="E6" s="3"/>
      <c r="F6" s="5">
        <f>F7+F8</f>
        <v>19.481666666666666</v>
      </c>
    </row>
    <row r="7" spans="1:6" ht="12.75">
      <c r="A7" s="3"/>
      <c r="B7" s="4" t="s">
        <v>325</v>
      </c>
      <c r="C7" s="3" t="s">
        <v>9</v>
      </c>
      <c r="D7" s="13" t="s">
        <v>60</v>
      </c>
      <c r="E7" s="3">
        <v>33.67</v>
      </c>
      <c r="F7" s="5">
        <f>E7*10/60</f>
        <v>5.611666666666667</v>
      </c>
    </row>
    <row r="8" spans="1:6" ht="12.75">
      <c r="A8" s="3"/>
      <c r="B8" s="4" t="s">
        <v>326</v>
      </c>
      <c r="C8" s="3" t="s">
        <v>9</v>
      </c>
      <c r="D8" s="13" t="s">
        <v>77</v>
      </c>
      <c r="E8" s="3">
        <v>27.74</v>
      </c>
      <c r="F8" s="5">
        <f>E8*30/60</f>
        <v>13.87</v>
      </c>
    </row>
    <row r="9" spans="1:6" ht="12.75">
      <c r="A9" s="3" t="s">
        <v>15</v>
      </c>
      <c r="B9" s="4" t="s">
        <v>10</v>
      </c>
      <c r="C9" s="3" t="s">
        <v>8</v>
      </c>
      <c r="D9" s="5">
        <f>F6</f>
        <v>19.481666666666666</v>
      </c>
      <c r="E9" s="3"/>
      <c r="F9" s="5">
        <f>D9*26.2%</f>
        <v>5.104196666666667</v>
      </c>
    </row>
    <row r="10" spans="1:6" ht="12.75">
      <c r="A10" s="3" t="s">
        <v>16</v>
      </c>
      <c r="B10" s="4" t="s">
        <v>19</v>
      </c>
      <c r="C10" s="3"/>
      <c r="D10" s="3"/>
      <c r="E10" s="3"/>
      <c r="F10" s="5">
        <f>F11+F12+F13</f>
        <v>66.9</v>
      </c>
    </row>
    <row r="11" spans="1:6" ht="12.75">
      <c r="A11" s="3"/>
      <c r="B11" s="4" t="s">
        <v>327</v>
      </c>
      <c r="C11" s="3" t="s">
        <v>48</v>
      </c>
      <c r="D11" s="3">
        <v>0.008</v>
      </c>
      <c r="E11" s="5">
        <v>6750</v>
      </c>
      <c r="F11" s="5">
        <f>E11*D11</f>
        <v>54</v>
      </c>
    </row>
    <row r="12" spans="1:6" ht="12.75">
      <c r="A12" s="3"/>
      <c r="B12" s="4" t="s">
        <v>63</v>
      </c>
      <c r="C12" s="3" t="s">
        <v>24</v>
      </c>
      <c r="D12" s="3">
        <v>2</v>
      </c>
      <c r="E12" s="5">
        <v>4.45</v>
      </c>
      <c r="F12" s="5">
        <f>E12*D12</f>
        <v>8.9</v>
      </c>
    </row>
    <row r="13" spans="1:6" ht="12.75">
      <c r="A13" s="3"/>
      <c r="B13" s="4" t="s">
        <v>328</v>
      </c>
      <c r="C13" s="3" t="s">
        <v>24</v>
      </c>
      <c r="D13" s="3">
        <v>2</v>
      </c>
      <c r="E13" s="5">
        <v>2</v>
      </c>
      <c r="F13" s="5">
        <f>E13*D13</f>
        <v>4</v>
      </c>
    </row>
    <row r="14" spans="1:6" ht="12.75">
      <c r="A14" s="3" t="s">
        <v>194</v>
      </c>
      <c r="B14" s="4" t="s">
        <v>195</v>
      </c>
      <c r="C14" s="3" t="s">
        <v>8</v>
      </c>
      <c r="D14" s="3"/>
      <c r="E14" s="5"/>
      <c r="F14" s="5">
        <f>F15</f>
        <v>2.175</v>
      </c>
    </row>
    <row r="15" spans="1:6" ht="12.75">
      <c r="A15" s="3"/>
      <c r="B15" s="20" t="s">
        <v>329</v>
      </c>
      <c r="C15" s="3" t="s">
        <v>173</v>
      </c>
      <c r="D15" s="3">
        <v>30</v>
      </c>
      <c r="E15" s="5">
        <v>4.35</v>
      </c>
      <c r="F15" s="5">
        <f>E15*D15/60</f>
        <v>2.175</v>
      </c>
    </row>
    <row r="16" spans="1:6" ht="12.75">
      <c r="A16" s="3">
        <v>5</v>
      </c>
      <c r="B16" s="4" t="s">
        <v>25</v>
      </c>
      <c r="C16" s="3" t="s">
        <v>8</v>
      </c>
      <c r="D16" s="3"/>
      <c r="E16" s="3"/>
      <c r="F16" s="5">
        <f>F6*74.32%</f>
        <v>14.478774666666665</v>
      </c>
    </row>
    <row r="17" spans="1:6" ht="12.75">
      <c r="A17" s="3">
        <v>6</v>
      </c>
      <c r="B17" s="4" t="s">
        <v>17</v>
      </c>
      <c r="C17" s="3" t="s">
        <v>8</v>
      </c>
      <c r="D17" s="3"/>
      <c r="E17" s="3"/>
      <c r="F17" s="5">
        <f>F16+F14+F10+F9+F6</f>
        <v>108.139638</v>
      </c>
    </row>
    <row r="18" spans="1:6" ht="12.75">
      <c r="A18" s="3">
        <v>7</v>
      </c>
      <c r="B18" s="4" t="s">
        <v>54</v>
      </c>
      <c r="C18" s="3" t="s">
        <v>8</v>
      </c>
      <c r="D18" s="3"/>
      <c r="E18" s="3"/>
      <c r="F18" s="5">
        <v>27.04</v>
      </c>
    </row>
    <row r="19" spans="1:6" ht="12.75">
      <c r="A19" s="3">
        <v>8</v>
      </c>
      <c r="B19" s="21" t="s">
        <v>11</v>
      </c>
      <c r="C19" s="71" t="s">
        <v>8</v>
      </c>
      <c r="D19" s="71"/>
      <c r="E19" s="71"/>
      <c r="F19" s="23">
        <f>F18+F17</f>
        <v>135.179638</v>
      </c>
    </row>
    <row r="20" spans="1:6" ht="12.75">
      <c r="A20" s="3">
        <v>9</v>
      </c>
      <c r="B20" s="4" t="s">
        <v>138</v>
      </c>
      <c r="C20" s="71" t="s">
        <v>8</v>
      </c>
      <c r="D20" s="4"/>
      <c r="E20" s="4"/>
      <c r="F20" s="5">
        <f>F19*18%</f>
        <v>24.33233484</v>
      </c>
    </row>
    <row r="21" spans="1:6" ht="12.75">
      <c r="A21" s="27">
        <v>10</v>
      </c>
      <c r="B21" s="24" t="s">
        <v>177</v>
      </c>
      <c r="C21" s="25" t="s">
        <v>8</v>
      </c>
      <c r="D21" s="24"/>
      <c r="E21" s="24"/>
      <c r="F21" s="26">
        <f>F19+F20</f>
        <v>159.51197284</v>
      </c>
    </row>
    <row r="23" spans="2:5" ht="12.75">
      <c r="B23" s="28" t="s">
        <v>12</v>
      </c>
      <c r="C23" s="28"/>
      <c r="D23" s="28"/>
      <c r="E23" s="28" t="s">
        <v>13</v>
      </c>
    </row>
    <row r="26" spans="1:6" ht="12.75">
      <c r="A26" s="79" t="s">
        <v>18</v>
      </c>
      <c r="B26" s="79"/>
      <c r="C26" s="79"/>
      <c r="D26" s="79"/>
      <c r="E26" s="79"/>
      <c r="F26" s="79"/>
    </row>
    <row r="27" spans="1:6" ht="12.75">
      <c r="A27" s="1"/>
      <c r="B27" s="1"/>
      <c r="C27" s="1"/>
      <c r="D27" s="1"/>
      <c r="E27" s="1"/>
      <c r="F27" s="1"/>
    </row>
    <row r="28" spans="1:6" ht="12.75">
      <c r="A28" s="80" t="s">
        <v>330</v>
      </c>
      <c r="B28" s="80"/>
      <c r="C28" s="80"/>
      <c r="D28" s="80"/>
      <c r="E28" s="80"/>
      <c r="F28" s="80"/>
    </row>
    <row r="29" spans="1:6" ht="12.75">
      <c r="A29" s="10" t="s">
        <v>0</v>
      </c>
      <c r="B29" s="10" t="s">
        <v>1</v>
      </c>
      <c r="C29" s="9" t="s">
        <v>2</v>
      </c>
      <c r="D29" s="10" t="s">
        <v>3</v>
      </c>
      <c r="E29" s="9" t="s">
        <v>4</v>
      </c>
      <c r="F29" s="10" t="s">
        <v>5</v>
      </c>
    </row>
    <row r="30" spans="1:6" ht="12.75">
      <c r="A30" s="11"/>
      <c r="B30" s="11"/>
      <c r="C30" s="12"/>
      <c r="D30" s="11"/>
      <c r="E30" s="12" t="s">
        <v>6</v>
      </c>
      <c r="F30" s="11" t="s">
        <v>6</v>
      </c>
    </row>
    <row r="31" spans="1:6" ht="12.75">
      <c r="A31" s="3" t="s">
        <v>14</v>
      </c>
      <c r="B31" s="4" t="s">
        <v>7</v>
      </c>
      <c r="C31" s="3" t="s">
        <v>8</v>
      </c>
      <c r="D31" s="3"/>
      <c r="E31" s="3"/>
      <c r="F31" s="5">
        <f>F32</f>
        <v>0.9246666666666666</v>
      </c>
    </row>
    <row r="32" spans="1:6" ht="12.75">
      <c r="A32" s="3"/>
      <c r="B32" s="4" t="s">
        <v>326</v>
      </c>
      <c r="C32" s="3" t="s">
        <v>9</v>
      </c>
      <c r="D32" s="13" t="s">
        <v>331</v>
      </c>
      <c r="E32" s="3">
        <v>27.74</v>
      </c>
      <c r="F32" s="5">
        <f>E32*2/60</f>
        <v>0.9246666666666666</v>
      </c>
    </row>
    <row r="33" spans="1:6" ht="12.75">
      <c r="A33" s="3" t="s">
        <v>15</v>
      </c>
      <c r="B33" s="4" t="s">
        <v>10</v>
      </c>
      <c r="C33" s="3" t="s">
        <v>8</v>
      </c>
      <c r="D33" s="5">
        <f>F31</f>
        <v>0.9246666666666666</v>
      </c>
      <c r="E33" s="3"/>
      <c r="F33" s="5">
        <f>D33*26.2%</f>
        <v>0.24226266666666668</v>
      </c>
    </row>
    <row r="34" spans="1:6" ht="12.75">
      <c r="A34" s="3" t="s">
        <v>16</v>
      </c>
      <c r="B34" s="4" t="s">
        <v>19</v>
      </c>
      <c r="C34" s="3"/>
      <c r="D34" s="3"/>
      <c r="E34" s="3"/>
      <c r="F34" s="5">
        <f>F35+F36</f>
        <v>0.75686</v>
      </c>
    </row>
    <row r="35" spans="1:6" ht="12.75">
      <c r="A35" s="3"/>
      <c r="B35" s="4" t="s">
        <v>332</v>
      </c>
      <c r="C35" s="3" t="s">
        <v>49</v>
      </c>
      <c r="D35" s="3">
        <v>0.001</v>
      </c>
      <c r="E35" s="3">
        <v>680.86</v>
      </c>
      <c r="F35" s="5">
        <f>E35*D35</f>
        <v>0.68086</v>
      </c>
    </row>
    <row r="36" spans="1:6" ht="12.75">
      <c r="A36" s="3"/>
      <c r="B36" s="4" t="s">
        <v>333</v>
      </c>
      <c r="C36" s="3" t="s">
        <v>49</v>
      </c>
      <c r="D36" s="3">
        <v>0.005</v>
      </c>
      <c r="E36" s="5">
        <v>15.2</v>
      </c>
      <c r="F36" s="5">
        <f>E36*D36</f>
        <v>0.076</v>
      </c>
    </row>
    <row r="37" spans="1:6" ht="12.75">
      <c r="A37" s="3" t="s">
        <v>194</v>
      </c>
      <c r="B37" s="4" t="s">
        <v>195</v>
      </c>
      <c r="C37" s="3" t="s">
        <v>8</v>
      </c>
      <c r="D37" s="3"/>
      <c r="E37" s="5"/>
      <c r="F37" s="5">
        <v>0</v>
      </c>
    </row>
    <row r="38" spans="1:6" ht="12.75">
      <c r="A38" s="3">
        <v>5</v>
      </c>
      <c r="B38" s="4" t="s">
        <v>25</v>
      </c>
      <c r="C38" s="3" t="s">
        <v>8</v>
      </c>
      <c r="D38" s="3"/>
      <c r="E38" s="3"/>
      <c r="F38" s="5">
        <v>0.68</v>
      </c>
    </row>
    <row r="39" spans="1:6" ht="12.75">
      <c r="A39" s="3">
        <v>6</v>
      </c>
      <c r="B39" s="4" t="s">
        <v>17</v>
      </c>
      <c r="C39" s="3" t="s">
        <v>8</v>
      </c>
      <c r="D39" s="3"/>
      <c r="E39" s="3"/>
      <c r="F39" s="5">
        <f>F38+F37+F34+F33+F31</f>
        <v>2.6037893333333333</v>
      </c>
    </row>
    <row r="40" spans="1:6" ht="12.75">
      <c r="A40" s="3">
        <v>7</v>
      </c>
      <c r="B40" s="4" t="s">
        <v>54</v>
      </c>
      <c r="C40" s="3" t="s">
        <v>8</v>
      </c>
      <c r="D40" s="3"/>
      <c r="E40" s="3"/>
      <c r="F40" s="5">
        <f>F39*25%</f>
        <v>0.6509473333333333</v>
      </c>
    </row>
    <row r="41" spans="1:6" ht="12.75">
      <c r="A41" s="3">
        <v>8</v>
      </c>
      <c r="B41" s="21" t="s">
        <v>11</v>
      </c>
      <c r="C41" s="71" t="s">
        <v>8</v>
      </c>
      <c r="D41" s="71"/>
      <c r="E41" s="71"/>
      <c r="F41" s="23">
        <f>F40+F39</f>
        <v>3.2547366666666666</v>
      </c>
    </row>
    <row r="42" spans="1:6" ht="12.75">
      <c r="A42" s="3">
        <v>9</v>
      </c>
      <c r="B42" s="4" t="s">
        <v>138</v>
      </c>
      <c r="C42" s="71" t="s">
        <v>8</v>
      </c>
      <c r="D42" s="4"/>
      <c r="E42" s="4"/>
      <c r="F42" s="5">
        <f>F41*18%</f>
        <v>0.5858526</v>
      </c>
    </row>
    <row r="43" spans="1:6" ht="12.75">
      <c r="A43" s="27">
        <v>10</v>
      </c>
      <c r="B43" s="24" t="s">
        <v>177</v>
      </c>
      <c r="C43" s="25" t="s">
        <v>8</v>
      </c>
      <c r="D43" s="24"/>
      <c r="E43" s="24"/>
      <c r="F43" s="26">
        <f>F41+F42</f>
        <v>3.8405892666666666</v>
      </c>
    </row>
    <row r="45" spans="2:5" ht="12.75">
      <c r="B45" s="28" t="s">
        <v>12</v>
      </c>
      <c r="C45" s="28"/>
      <c r="D45" s="28"/>
      <c r="E45" s="28" t="s">
        <v>13</v>
      </c>
    </row>
    <row r="57" spans="1:6" ht="12.75">
      <c r="A57" s="79" t="s">
        <v>18</v>
      </c>
      <c r="B57" s="79"/>
      <c r="C57" s="79"/>
      <c r="D57" s="79"/>
      <c r="E57" s="79"/>
      <c r="F57" s="79"/>
    </row>
    <row r="58" spans="1:6" ht="12.75">
      <c r="A58" s="1"/>
      <c r="B58" s="1"/>
      <c r="C58" s="1"/>
      <c r="D58" s="1"/>
      <c r="E58" s="1"/>
      <c r="F58" s="1"/>
    </row>
    <row r="59" spans="1:6" ht="12.75">
      <c r="A59" s="80" t="s">
        <v>334</v>
      </c>
      <c r="B59" s="80"/>
      <c r="C59" s="80"/>
      <c r="D59" s="80"/>
      <c r="E59" s="80"/>
      <c r="F59" s="80"/>
    </row>
    <row r="60" spans="1:6" ht="12.75">
      <c r="A60" s="10" t="s">
        <v>0</v>
      </c>
      <c r="B60" s="10" t="s">
        <v>1</v>
      </c>
      <c r="C60" s="9" t="s">
        <v>2</v>
      </c>
      <c r="D60" s="10" t="s">
        <v>3</v>
      </c>
      <c r="E60" s="9" t="s">
        <v>4</v>
      </c>
      <c r="F60" s="10" t="s">
        <v>5</v>
      </c>
    </row>
    <row r="61" spans="1:6" ht="12.75">
      <c r="A61" s="11"/>
      <c r="B61" s="11"/>
      <c r="C61" s="12"/>
      <c r="D61" s="11"/>
      <c r="E61" s="12" t="s">
        <v>6</v>
      </c>
      <c r="F61" s="11" t="s">
        <v>6</v>
      </c>
    </row>
    <row r="62" spans="1:6" ht="12.75">
      <c r="A62" s="3" t="s">
        <v>14</v>
      </c>
      <c r="B62" s="4" t="s">
        <v>7</v>
      </c>
      <c r="C62" s="3" t="s">
        <v>8</v>
      </c>
      <c r="D62" s="3"/>
      <c r="E62" s="3"/>
      <c r="F62" s="5">
        <f>F63</f>
        <v>0.6935</v>
      </c>
    </row>
    <row r="63" spans="1:6" ht="12.75">
      <c r="A63" s="3"/>
      <c r="B63" s="4" t="s">
        <v>326</v>
      </c>
      <c r="C63" s="3" t="s">
        <v>9</v>
      </c>
      <c r="D63" s="13" t="s">
        <v>335</v>
      </c>
      <c r="E63" s="3">
        <v>27.74</v>
      </c>
      <c r="F63" s="5">
        <f>E63*1.5/60</f>
        <v>0.6935</v>
      </c>
    </row>
    <row r="64" spans="1:6" ht="12.75">
      <c r="A64" s="3" t="s">
        <v>15</v>
      </c>
      <c r="B64" s="4" t="s">
        <v>10</v>
      </c>
      <c r="C64" s="3" t="s">
        <v>8</v>
      </c>
      <c r="D64" s="5">
        <f>F62</f>
        <v>0.6935</v>
      </c>
      <c r="E64" s="3"/>
      <c r="F64" s="5">
        <f>D64*26.2%</f>
        <v>0.181697</v>
      </c>
    </row>
    <row r="65" spans="1:6" ht="12.75">
      <c r="A65" s="3" t="s">
        <v>16</v>
      </c>
      <c r="B65" s="4" t="s">
        <v>19</v>
      </c>
      <c r="C65" s="3"/>
      <c r="D65" s="3"/>
      <c r="E65" s="3"/>
      <c r="F65" s="5">
        <f>F66</f>
        <v>0.6372</v>
      </c>
    </row>
    <row r="66" spans="1:6" ht="12.75">
      <c r="A66" s="3"/>
      <c r="B66" s="4" t="s">
        <v>336</v>
      </c>
      <c r="C66" s="3" t="s">
        <v>48</v>
      </c>
      <c r="D66" s="3">
        <v>0.0001</v>
      </c>
      <c r="E66" s="3">
        <v>6372</v>
      </c>
      <c r="F66" s="5">
        <f>E66*D66</f>
        <v>0.6372</v>
      </c>
    </row>
    <row r="67" spans="1:6" ht="12.75">
      <c r="A67" s="3" t="s">
        <v>194</v>
      </c>
      <c r="B67" s="4" t="s">
        <v>195</v>
      </c>
      <c r="C67" s="3" t="s">
        <v>8</v>
      </c>
      <c r="D67" s="3"/>
      <c r="E67" s="5"/>
      <c r="F67" s="5">
        <v>0</v>
      </c>
    </row>
    <row r="68" spans="1:6" ht="12.75">
      <c r="A68" s="3">
        <v>5</v>
      </c>
      <c r="B68" s="4" t="s">
        <v>25</v>
      </c>
      <c r="C68" s="3" t="s">
        <v>8</v>
      </c>
      <c r="D68" s="3"/>
      <c r="E68" s="3"/>
      <c r="F68" s="5">
        <v>0.51</v>
      </c>
    </row>
    <row r="69" spans="1:6" ht="12.75">
      <c r="A69" s="3">
        <v>6</v>
      </c>
      <c r="B69" s="4" t="s">
        <v>17</v>
      </c>
      <c r="C69" s="3" t="s">
        <v>8</v>
      </c>
      <c r="D69" s="3"/>
      <c r="E69" s="3"/>
      <c r="F69" s="5">
        <f>F68+F67+F65+F64+F62</f>
        <v>2.022397</v>
      </c>
    </row>
    <row r="70" spans="1:6" ht="12.75">
      <c r="A70" s="3">
        <v>7</v>
      </c>
      <c r="B70" s="4" t="s">
        <v>54</v>
      </c>
      <c r="C70" s="3" t="s">
        <v>8</v>
      </c>
      <c r="D70" s="3"/>
      <c r="E70" s="3"/>
      <c r="F70" s="5">
        <f>F69*25%</f>
        <v>0.50559925</v>
      </c>
    </row>
    <row r="71" spans="1:6" ht="12.75">
      <c r="A71" s="3">
        <v>8</v>
      </c>
      <c r="B71" s="21" t="s">
        <v>11</v>
      </c>
      <c r="C71" s="71" t="s">
        <v>8</v>
      </c>
      <c r="D71" s="71"/>
      <c r="E71" s="71"/>
      <c r="F71" s="23">
        <f>F70+F69</f>
        <v>2.5279962499999997</v>
      </c>
    </row>
    <row r="72" spans="1:6" ht="12.75">
      <c r="A72" s="3">
        <v>9</v>
      </c>
      <c r="B72" s="4" t="s">
        <v>138</v>
      </c>
      <c r="C72" s="71" t="s">
        <v>8</v>
      </c>
      <c r="D72" s="4"/>
      <c r="E72" s="4"/>
      <c r="F72" s="5">
        <f>F71*18%</f>
        <v>0.45503932499999994</v>
      </c>
    </row>
    <row r="73" spans="1:6" ht="12.75">
      <c r="A73" s="27">
        <v>10</v>
      </c>
      <c r="B73" s="24" t="s">
        <v>177</v>
      </c>
      <c r="C73" s="25" t="s">
        <v>8</v>
      </c>
      <c r="D73" s="24"/>
      <c r="E73" s="24"/>
      <c r="F73" s="26">
        <v>2.99</v>
      </c>
    </row>
    <row r="75" spans="2:5" ht="12.75">
      <c r="B75" s="28" t="s">
        <v>12</v>
      </c>
      <c r="C75" s="28"/>
      <c r="D75" s="28"/>
      <c r="E75" s="28" t="s">
        <v>13</v>
      </c>
    </row>
  </sheetData>
  <mergeCells count="6">
    <mergeCell ref="A57:F57"/>
    <mergeCell ref="A59:F59"/>
    <mergeCell ref="A1:F1"/>
    <mergeCell ref="A3:F3"/>
    <mergeCell ref="A26:F26"/>
    <mergeCell ref="A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F231"/>
  <sheetViews>
    <sheetView tabSelected="1" workbookViewId="0" topLeftCell="A160">
      <selection activeCell="E184" sqref="E184"/>
    </sheetView>
  </sheetViews>
  <sheetFormatPr defaultColWidth="9.140625" defaultRowHeight="12.75"/>
  <cols>
    <col min="1" max="1" width="5.7109375" style="0" customWidth="1"/>
    <col min="2" max="2" width="36.8515625" style="0" customWidth="1"/>
    <col min="5" max="5" width="11.00390625" style="0" customWidth="1"/>
    <col min="6" max="6" width="12.00390625" style="0" customWidth="1"/>
  </cols>
  <sheetData>
    <row r="1" spans="1:6" ht="12.75">
      <c r="A1" s="79" t="s">
        <v>18</v>
      </c>
      <c r="B1" s="79"/>
      <c r="C1" s="79"/>
      <c r="D1" s="79"/>
      <c r="E1" s="79"/>
      <c r="F1" s="79"/>
    </row>
    <row r="2" spans="1:6" ht="12.75">
      <c r="A2" s="1"/>
      <c r="B2" s="1"/>
      <c r="C2" s="1"/>
      <c r="D2" s="1"/>
      <c r="E2" s="1"/>
      <c r="F2" s="1"/>
    </row>
    <row r="3" spans="1:6" ht="12.75">
      <c r="A3" s="80" t="s">
        <v>337</v>
      </c>
      <c r="B3" s="80"/>
      <c r="C3" s="80"/>
      <c r="D3" s="80"/>
      <c r="E3" s="80"/>
      <c r="F3" s="80"/>
    </row>
    <row r="4" spans="1:6" ht="12.75">
      <c r="A4" s="10" t="s">
        <v>0</v>
      </c>
      <c r="B4" s="10" t="s">
        <v>1</v>
      </c>
      <c r="C4" s="9" t="s">
        <v>2</v>
      </c>
      <c r="D4" s="10" t="s">
        <v>3</v>
      </c>
      <c r="E4" s="9" t="s">
        <v>4</v>
      </c>
      <c r="F4" s="10" t="s">
        <v>5</v>
      </c>
    </row>
    <row r="5" spans="1:6" ht="12.75">
      <c r="A5" s="11"/>
      <c r="B5" s="11"/>
      <c r="C5" s="12"/>
      <c r="D5" s="11"/>
      <c r="E5" s="12" t="s">
        <v>6</v>
      </c>
      <c r="F5" s="11" t="s">
        <v>6</v>
      </c>
    </row>
    <row r="6" spans="1:6" ht="12.75">
      <c r="A6" s="3" t="s">
        <v>14</v>
      </c>
      <c r="B6" s="4" t="s">
        <v>7</v>
      </c>
      <c r="C6" s="3" t="s">
        <v>8</v>
      </c>
      <c r="D6" s="3"/>
      <c r="E6" s="3"/>
      <c r="F6" s="5">
        <f>F7</f>
        <v>22.44666666666667</v>
      </c>
    </row>
    <row r="7" spans="1:6" ht="12.75">
      <c r="A7" s="3"/>
      <c r="B7" s="4" t="s">
        <v>325</v>
      </c>
      <c r="C7" s="3" t="s">
        <v>9</v>
      </c>
      <c r="D7" s="13" t="s">
        <v>34</v>
      </c>
      <c r="E7" s="3">
        <v>33.67</v>
      </c>
      <c r="F7" s="5">
        <f>E7*40/60</f>
        <v>22.44666666666667</v>
      </c>
    </row>
    <row r="8" spans="1:6" ht="12.75">
      <c r="A8" s="3" t="s">
        <v>15</v>
      </c>
      <c r="B8" s="4" t="s">
        <v>10</v>
      </c>
      <c r="C8" s="3" t="s">
        <v>8</v>
      </c>
      <c r="D8" s="5">
        <f>F6</f>
        <v>22.44666666666667</v>
      </c>
      <c r="E8" s="3"/>
      <c r="F8" s="5">
        <f>D8*26.2%</f>
        <v>5.881026666666668</v>
      </c>
    </row>
    <row r="9" spans="1:6" ht="12.75">
      <c r="A9" s="3" t="s">
        <v>16</v>
      </c>
      <c r="B9" s="4" t="s">
        <v>19</v>
      </c>
      <c r="C9" s="3"/>
      <c r="D9" s="3"/>
      <c r="E9" s="3"/>
      <c r="F9" s="5">
        <f>F10+F11</f>
        <v>9.7</v>
      </c>
    </row>
    <row r="10" spans="1:6" ht="12.75">
      <c r="A10" s="3"/>
      <c r="B10" s="4" t="s">
        <v>32</v>
      </c>
      <c r="C10" s="3" t="s">
        <v>48</v>
      </c>
      <c r="D10" s="3">
        <v>0.025</v>
      </c>
      <c r="E10" s="5">
        <v>220</v>
      </c>
      <c r="F10" s="5">
        <f>E10*D10</f>
        <v>5.5</v>
      </c>
    </row>
    <row r="11" spans="1:6" ht="12.75">
      <c r="A11" s="3"/>
      <c r="B11" s="4" t="s">
        <v>37</v>
      </c>
      <c r="C11" s="3" t="s">
        <v>49</v>
      </c>
      <c r="D11" s="3">
        <v>0.025</v>
      </c>
      <c r="E11" s="5">
        <v>168</v>
      </c>
      <c r="F11" s="5">
        <f>E11*D11</f>
        <v>4.2</v>
      </c>
    </row>
    <row r="12" spans="1:6" ht="12.75">
      <c r="A12" s="3" t="s">
        <v>194</v>
      </c>
      <c r="B12" s="4" t="s">
        <v>195</v>
      </c>
      <c r="C12" s="3" t="s">
        <v>8</v>
      </c>
      <c r="D12" s="3"/>
      <c r="E12" s="5"/>
      <c r="F12" s="5">
        <v>0</v>
      </c>
    </row>
    <row r="13" spans="1:6" ht="12.75">
      <c r="A13" s="3">
        <v>5</v>
      </c>
      <c r="B13" s="4" t="s">
        <v>25</v>
      </c>
      <c r="C13" s="3" t="s">
        <v>8</v>
      </c>
      <c r="D13" s="3"/>
      <c r="E13" s="3"/>
      <c r="F13" s="5">
        <f>F6*74.32%</f>
        <v>16.682362666666666</v>
      </c>
    </row>
    <row r="14" spans="1:6" ht="12.75">
      <c r="A14" s="3">
        <v>6</v>
      </c>
      <c r="B14" s="4" t="s">
        <v>17</v>
      </c>
      <c r="C14" s="3" t="s">
        <v>8</v>
      </c>
      <c r="D14" s="3"/>
      <c r="E14" s="3"/>
      <c r="F14" s="5">
        <f>F13+F12+F9+F8+F6</f>
        <v>54.71005600000001</v>
      </c>
    </row>
    <row r="15" spans="1:6" ht="12.75">
      <c r="A15" s="3">
        <v>7</v>
      </c>
      <c r="B15" s="4" t="s">
        <v>54</v>
      </c>
      <c r="C15" s="3" t="s">
        <v>8</v>
      </c>
      <c r="D15" s="3"/>
      <c r="E15" s="3"/>
      <c r="F15" s="5">
        <f>F14*25%</f>
        <v>13.677514000000002</v>
      </c>
    </row>
    <row r="16" spans="1:6" ht="12.75">
      <c r="A16" s="3">
        <v>8</v>
      </c>
      <c r="B16" s="21" t="s">
        <v>11</v>
      </c>
      <c r="C16" s="71" t="s">
        <v>8</v>
      </c>
      <c r="D16" s="71"/>
      <c r="E16" s="71"/>
      <c r="F16" s="23">
        <f>F14+F15</f>
        <v>68.38757000000001</v>
      </c>
    </row>
    <row r="17" spans="1:6" ht="12.75">
      <c r="A17" s="3">
        <v>9</v>
      </c>
      <c r="B17" s="4" t="s">
        <v>138</v>
      </c>
      <c r="C17" s="71" t="s">
        <v>8</v>
      </c>
      <c r="D17" s="4"/>
      <c r="E17" s="4"/>
      <c r="F17" s="5">
        <f>F16*18%</f>
        <v>12.3097626</v>
      </c>
    </row>
    <row r="18" spans="1:6" ht="12.75">
      <c r="A18" s="27">
        <v>10</v>
      </c>
      <c r="B18" s="24" t="s">
        <v>177</v>
      </c>
      <c r="C18" s="25" t="s">
        <v>8</v>
      </c>
      <c r="D18" s="24"/>
      <c r="E18" s="24"/>
      <c r="F18" s="26">
        <f>F16+F17</f>
        <v>80.69733260000001</v>
      </c>
    </row>
    <row r="20" spans="2:5" ht="12.75">
      <c r="B20" s="28" t="s">
        <v>12</v>
      </c>
      <c r="C20" s="28"/>
      <c r="D20" s="28"/>
      <c r="E20" s="28" t="s">
        <v>13</v>
      </c>
    </row>
    <row r="23" spans="1:6" ht="12.75">
      <c r="A23" s="79" t="s">
        <v>18</v>
      </c>
      <c r="B23" s="79"/>
      <c r="C23" s="79"/>
      <c r="D23" s="79"/>
      <c r="E23" s="79"/>
      <c r="F23" s="79"/>
    </row>
    <row r="24" spans="1:6" ht="12.75">
      <c r="A24" s="1"/>
      <c r="B24" s="1"/>
      <c r="C24" s="1"/>
      <c r="D24" s="1"/>
      <c r="E24" s="1"/>
      <c r="F24" s="1"/>
    </row>
    <row r="25" spans="1:6" ht="12.75">
      <c r="A25" s="80" t="s">
        <v>338</v>
      </c>
      <c r="B25" s="80"/>
      <c r="C25" s="80"/>
      <c r="D25" s="80"/>
      <c r="E25" s="80"/>
      <c r="F25" s="80"/>
    </row>
    <row r="26" spans="1:6" ht="12.75">
      <c r="A26" s="10" t="s">
        <v>0</v>
      </c>
      <c r="B26" s="10" t="s">
        <v>1</v>
      </c>
      <c r="C26" s="9" t="s">
        <v>2</v>
      </c>
      <c r="D26" s="10" t="s">
        <v>3</v>
      </c>
      <c r="E26" s="9" t="s">
        <v>4</v>
      </c>
      <c r="F26" s="10" t="s">
        <v>5</v>
      </c>
    </row>
    <row r="27" spans="1:6" ht="12.75">
      <c r="A27" s="11"/>
      <c r="B27" s="11"/>
      <c r="C27" s="12"/>
      <c r="D27" s="11"/>
      <c r="E27" s="12" t="s">
        <v>6</v>
      </c>
      <c r="F27" s="11" t="s">
        <v>6</v>
      </c>
    </row>
    <row r="28" spans="1:6" ht="12.75">
      <c r="A28" s="3" t="s">
        <v>14</v>
      </c>
      <c r="B28" s="4" t="s">
        <v>7</v>
      </c>
      <c r="C28" s="3" t="s">
        <v>8</v>
      </c>
      <c r="D28" s="3"/>
      <c r="E28" s="3"/>
      <c r="F28" s="5">
        <f>F29+F30</f>
        <v>81.02145131819368</v>
      </c>
    </row>
    <row r="29" spans="1:6" ht="12.75">
      <c r="A29" s="3"/>
      <c r="B29" s="4" t="s">
        <v>339</v>
      </c>
      <c r="C29" s="3" t="s">
        <v>135</v>
      </c>
      <c r="D29" s="13" t="s">
        <v>340</v>
      </c>
      <c r="E29" s="5">
        <f>7480*12/1787.8</f>
        <v>50.206958272737445</v>
      </c>
      <c r="F29" s="5">
        <f>E29*70/60</f>
        <v>58.57478465152702</v>
      </c>
    </row>
    <row r="30" spans="1:6" ht="12.75">
      <c r="A30" s="3"/>
      <c r="B30" s="4" t="s">
        <v>325</v>
      </c>
      <c r="C30" s="3" t="s">
        <v>9</v>
      </c>
      <c r="D30" s="13" t="s">
        <v>34</v>
      </c>
      <c r="E30" s="3">
        <v>33.67</v>
      </c>
      <c r="F30" s="5">
        <f>E30*40/60</f>
        <v>22.44666666666667</v>
      </c>
    </row>
    <row r="31" spans="1:6" ht="12.75">
      <c r="A31" s="3" t="s">
        <v>15</v>
      </c>
      <c r="B31" s="4" t="s">
        <v>10</v>
      </c>
      <c r="C31" s="3" t="s">
        <v>8</v>
      </c>
      <c r="D31" s="5">
        <f>F28</f>
        <v>81.02145131819368</v>
      </c>
      <c r="E31" s="3"/>
      <c r="F31" s="5">
        <f>D31*26.2%</f>
        <v>21.227620245366747</v>
      </c>
    </row>
    <row r="32" spans="1:6" ht="12.75">
      <c r="A32" s="3" t="s">
        <v>16</v>
      </c>
      <c r="B32" s="4" t="s">
        <v>19</v>
      </c>
      <c r="C32" s="3"/>
      <c r="D32" s="3"/>
      <c r="E32" s="3"/>
      <c r="F32" s="5">
        <f>F33+F34+F35</f>
        <v>24.68</v>
      </c>
    </row>
    <row r="33" spans="1:6" ht="12.75">
      <c r="A33" s="3"/>
      <c r="B33" s="4" t="s">
        <v>63</v>
      </c>
      <c r="C33" s="3" t="s">
        <v>24</v>
      </c>
      <c r="D33" s="3">
        <v>2</v>
      </c>
      <c r="E33" s="3">
        <v>4.45</v>
      </c>
      <c r="F33" s="5">
        <f>E33*D33</f>
        <v>8.9</v>
      </c>
    </row>
    <row r="34" spans="1:6" ht="12.75">
      <c r="A34" s="3"/>
      <c r="B34" s="4" t="s">
        <v>32</v>
      </c>
      <c r="C34" s="3" t="s">
        <v>48</v>
      </c>
      <c r="D34" s="3">
        <v>0.045</v>
      </c>
      <c r="E34" s="5">
        <v>220</v>
      </c>
      <c r="F34" s="5">
        <f>E34*D34</f>
        <v>9.9</v>
      </c>
    </row>
    <row r="35" spans="1:6" ht="12.75">
      <c r="A35" s="3"/>
      <c r="B35" s="4" t="s">
        <v>37</v>
      </c>
      <c r="C35" s="3" t="s">
        <v>49</v>
      </c>
      <c r="D35" s="3">
        <v>0.035</v>
      </c>
      <c r="E35" s="5">
        <v>168</v>
      </c>
      <c r="F35" s="5">
        <f>E35*D35</f>
        <v>5.880000000000001</v>
      </c>
    </row>
    <row r="36" spans="1:6" ht="12.75">
      <c r="A36" s="3" t="s">
        <v>194</v>
      </c>
      <c r="B36" s="4" t="s">
        <v>195</v>
      </c>
      <c r="C36" s="3" t="s">
        <v>8</v>
      </c>
      <c r="D36" s="3"/>
      <c r="E36" s="5"/>
      <c r="F36" s="5">
        <f>F37</f>
        <v>4.79</v>
      </c>
    </row>
    <row r="37" spans="1:6" ht="12.75">
      <c r="A37" s="3"/>
      <c r="B37" s="20" t="s">
        <v>341</v>
      </c>
      <c r="C37" s="3" t="s">
        <v>173</v>
      </c>
      <c r="D37" s="3">
        <v>60</v>
      </c>
      <c r="E37" s="5">
        <v>4.79</v>
      </c>
      <c r="F37" s="5">
        <f>E37*D37/60</f>
        <v>4.79</v>
      </c>
    </row>
    <row r="38" spans="1:6" ht="12.75">
      <c r="A38" s="3">
        <v>5</v>
      </c>
      <c r="B38" s="4" t="s">
        <v>25</v>
      </c>
      <c r="C38" s="3" t="s">
        <v>8</v>
      </c>
      <c r="D38" s="3"/>
      <c r="E38" s="3"/>
      <c r="F38" s="5">
        <v>60.21</v>
      </c>
    </row>
    <row r="39" spans="1:6" ht="12.75">
      <c r="A39" s="3">
        <v>6</v>
      </c>
      <c r="B39" s="4" t="s">
        <v>17</v>
      </c>
      <c r="C39" s="3" t="s">
        <v>8</v>
      </c>
      <c r="D39" s="3"/>
      <c r="E39" s="3"/>
      <c r="F39" s="5">
        <f>F38+F36+F32+F31+F28</f>
        <v>191.92907156356046</v>
      </c>
    </row>
    <row r="40" spans="1:6" ht="12.75">
      <c r="A40" s="3">
        <v>7</v>
      </c>
      <c r="B40" s="4" t="s">
        <v>54</v>
      </c>
      <c r="C40" s="3" t="s">
        <v>8</v>
      </c>
      <c r="D40" s="3"/>
      <c r="E40" s="3"/>
      <c r="F40" s="5">
        <f>F39*25%</f>
        <v>47.982267890890114</v>
      </c>
    </row>
    <row r="41" spans="1:6" ht="12.75">
      <c r="A41" s="3">
        <v>8</v>
      </c>
      <c r="B41" s="21" t="s">
        <v>11</v>
      </c>
      <c r="C41" s="71" t="s">
        <v>8</v>
      </c>
      <c r="D41" s="71"/>
      <c r="E41" s="71"/>
      <c r="F41" s="23">
        <f>F39+F40</f>
        <v>239.91133945445057</v>
      </c>
    </row>
    <row r="42" spans="1:6" ht="12.75">
      <c r="A42" s="3">
        <v>9</v>
      </c>
      <c r="B42" s="4" t="s">
        <v>138</v>
      </c>
      <c r="C42" s="71" t="s">
        <v>8</v>
      </c>
      <c r="D42" s="4"/>
      <c r="E42" s="4"/>
      <c r="F42" s="5">
        <f>F41*18%</f>
        <v>43.1840411018011</v>
      </c>
    </row>
    <row r="43" spans="1:6" ht="12.75">
      <c r="A43" s="27">
        <v>10</v>
      </c>
      <c r="B43" s="24" t="s">
        <v>177</v>
      </c>
      <c r="C43" s="25" t="s">
        <v>8</v>
      </c>
      <c r="D43" s="24"/>
      <c r="E43" s="24"/>
      <c r="F43" s="26">
        <v>283.09</v>
      </c>
    </row>
    <row r="45" spans="2:5" ht="12.75">
      <c r="B45" s="28" t="s">
        <v>12</v>
      </c>
      <c r="C45" s="28"/>
      <c r="D45" s="28"/>
      <c r="E45" s="28" t="s">
        <v>13</v>
      </c>
    </row>
    <row r="57" spans="1:6" ht="12.75">
      <c r="A57" s="79" t="s">
        <v>18</v>
      </c>
      <c r="B57" s="79"/>
      <c r="C57" s="79"/>
      <c r="D57" s="79"/>
      <c r="E57" s="79"/>
      <c r="F57" s="79"/>
    </row>
    <row r="58" spans="1:6" ht="12.75">
      <c r="A58" s="1"/>
      <c r="B58" s="1"/>
      <c r="C58" s="1"/>
      <c r="D58" s="1"/>
      <c r="E58" s="1"/>
      <c r="F58" s="1"/>
    </row>
    <row r="59" spans="1:6" ht="12.75">
      <c r="A59" s="80" t="s">
        <v>342</v>
      </c>
      <c r="B59" s="80"/>
      <c r="C59" s="80"/>
      <c r="D59" s="80"/>
      <c r="E59" s="80"/>
      <c r="F59" s="80"/>
    </row>
    <row r="60" spans="1:6" ht="12.75">
      <c r="A60" s="10" t="s">
        <v>0</v>
      </c>
      <c r="B60" s="10" t="s">
        <v>1</v>
      </c>
      <c r="C60" s="9" t="s">
        <v>2</v>
      </c>
      <c r="D60" s="10" t="s">
        <v>3</v>
      </c>
      <c r="E60" s="9" t="s">
        <v>4</v>
      </c>
      <c r="F60" s="10" t="s">
        <v>5</v>
      </c>
    </row>
    <row r="61" spans="1:6" ht="12.75">
      <c r="A61" s="11"/>
      <c r="B61" s="11"/>
      <c r="C61" s="12"/>
      <c r="D61" s="11"/>
      <c r="E61" s="12" t="s">
        <v>6</v>
      </c>
      <c r="F61" s="11" t="s">
        <v>6</v>
      </c>
    </row>
    <row r="62" spans="1:6" ht="12.75">
      <c r="A62" s="3" t="s">
        <v>14</v>
      </c>
      <c r="B62" s="4" t="s">
        <v>7</v>
      </c>
      <c r="C62" s="3" t="s">
        <v>8</v>
      </c>
      <c r="D62" s="3"/>
      <c r="E62" s="3"/>
      <c r="F62" s="5">
        <f>F63</f>
        <v>28.058333333333334</v>
      </c>
    </row>
    <row r="63" spans="1:6" ht="12.75">
      <c r="A63" s="3"/>
      <c r="B63" s="4" t="s">
        <v>325</v>
      </c>
      <c r="C63" s="3" t="s">
        <v>9</v>
      </c>
      <c r="D63" s="13" t="s">
        <v>33</v>
      </c>
      <c r="E63" s="3">
        <v>33.67</v>
      </c>
      <c r="F63" s="5">
        <f>E63*50/60</f>
        <v>28.058333333333334</v>
      </c>
    </row>
    <row r="64" spans="1:6" ht="12.75">
      <c r="A64" s="3" t="s">
        <v>15</v>
      </c>
      <c r="B64" s="4" t="s">
        <v>10</v>
      </c>
      <c r="C64" s="3" t="s">
        <v>8</v>
      </c>
      <c r="D64" s="5">
        <f>F62</f>
        <v>28.058333333333334</v>
      </c>
      <c r="E64" s="3"/>
      <c r="F64" s="5">
        <f>D64*26.2%</f>
        <v>7.351283333333334</v>
      </c>
    </row>
    <row r="65" spans="1:6" ht="12.75">
      <c r="A65" s="3" t="s">
        <v>16</v>
      </c>
      <c r="B65" s="4" t="s">
        <v>19</v>
      </c>
      <c r="C65" s="3"/>
      <c r="D65" s="3"/>
      <c r="E65" s="3"/>
      <c r="F65" s="5">
        <v>0</v>
      </c>
    </row>
    <row r="66" spans="1:6" ht="12.75">
      <c r="A66" s="3" t="s">
        <v>194</v>
      </c>
      <c r="B66" s="4" t="s">
        <v>195</v>
      </c>
      <c r="C66" s="3" t="s">
        <v>8</v>
      </c>
      <c r="D66" s="3"/>
      <c r="E66" s="5"/>
      <c r="F66" s="5">
        <f>F67</f>
        <v>3.1933333333333334</v>
      </c>
    </row>
    <row r="67" spans="1:6" ht="12.75">
      <c r="A67" s="3"/>
      <c r="B67" s="20" t="s">
        <v>341</v>
      </c>
      <c r="C67" s="3" t="s">
        <v>173</v>
      </c>
      <c r="D67" s="3">
        <v>40</v>
      </c>
      <c r="E67" s="5">
        <v>4.79</v>
      </c>
      <c r="F67" s="5">
        <f>E67*D67/60</f>
        <v>3.1933333333333334</v>
      </c>
    </row>
    <row r="68" spans="1:6" ht="12.75">
      <c r="A68" s="3">
        <v>5</v>
      </c>
      <c r="B68" s="4" t="s">
        <v>25</v>
      </c>
      <c r="C68" s="3" t="s">
        <v>8</v>
      </c>
      <c r="D68" s="3"/>
      <c r="E68" s="3"/>
      <c r="F68" s="5">
        <f>F62*74.32%</f>
        <v>20.852953333333332</v>
      </c>
    </row>
    <row r="69" spans="1:6" ht="12.75">
      <c r="A69" s="3">
        <v>6</v>
      </c>
      <c r="B69" s="4" t="s">
        <v>17</v>
      </c>
      <c r="C69" s="3" t="s">
        <v>8</v>
      </c>
      <c r="D69" s="3"/>
      <c r="E69" s="3"/>
      <c r="F69" s="5">
        <v>59.45</v>
      </c>
    </row>
    <row r="70" spans="1:6" ht="12.75">
      <c r="A70" s="3">
        <v>7</v>
      </c>
      <c r="B70" s="4" t="s">
        <v>54</v>
      </c>
      <c r="C70" s="3" t="s">
        <v>8</v>
      </c>
      <c r="D70" s="3"/>
      <c r="E70" s="3"/>
      <c r="F70" s="5">
        <f>F69*25%</f>
        <v>14.8625</v>
      </c>
    </row>
    <row r="71" spans="1:6" ht="12.75">
      <c r="A71" s="3">
        <v>8</v>
      </c>
      <c r="B71" s="21" t="s">
        <v>11</v>
      </c>
      <c r="C71" s="71" t="s">
        <v>8</v>
      </c>
      <c r="D71" s="71"/>
      <c r="E71" s="71"/>
      <c r="F71" s="23">
        <f>F69+F70</f>
        <v>74.3125</v>
      </c>
    </row>
    <row r="72" spans="1:6" ht="12.75">
      <c r="A72" s="3">
        <v>9</v>
      </c>
      <c r="B72" s="4" t="s">
        <v>138</v>
      </c>
      <c r="C72" s="71" t="s">
        <v>8</v>
      </c>
      <c r="D72" s="4"/>
      <c r="E72" s="4"/>
      <c r="F72" s="5">
        <f>F71*18%</f>
        <v>13.376249999999999</v>
      </c>
    </row>
    <row r="73" spans="1:6" ht="12.75">
      <c r="A73" s="27">
        <v>10</v>
      </c>
      <c r="B73" s="24" t="s">
        <v>177</v>
      </c>
      <c r="C73" s="25" t="s">
        <v>8</v>
      </c>
      <c r="D73" s="24"/>
      <c r="E73" s="24"/>
      <c r="F73" s="26">
        <f>F71+F72</f>
        <v>87.68875</v>
      </c>
    </row>
    <row r="75" spans="2:5" ht="12.75">
      <c r="B75" s="28" t="s">
        <v>12</v>
      </c>
      <c r="C75" s="28"/>
      <c r="D75" s="28"/>
      <c r="E75" s="28" t="s">
        <v>13</v>
      </c>
    </row>
    <row r="78" spans="1:6" ht="12.75">
      <c r="A78" s="79" t="s">
        <v>18</v>
      </c>
      <c r="B78" s="79"/>
      <c r="C78" s="79"/>
      <c r="D78" s="79"/>
      <c r="E78" s="79"/>
      <c r="F78" s="79"/>
    </row>
    <row r="79" spans="1:6" ht="12.75">
      <c r="A79" s="1"/>
      <c r="B79" s="1"/>
      <c r="C79" s="1"/>
      <c r="D79" s="1"/>
      <c r="E79" s="1"/>
      <c r="F79" s="1"/>
    </row>
    <row r="80" spans="1:6" ht="12.75">
      <c r="A80" s="86" t="s">
        <v>343</v>
      </c>
      <c r="B80" s="86"/>
      <c r="C80" s="86"/>
      <c r="D80" s="86"/>
      <c r="E80" s="86"/>
      <c r="F80" s="86"/>
    </row>
    <row r="81" spans="1:6" ht="12.75">
      <c r="A81" s="80" t="s">
        <v>344</v>
      </c>
      <c r="B81" s="80"/>
      <c r="C81" s="80"/>
      <c r="D81" s="80"/>
      <c r="E81" s="80"/>
      <c r="F81" s="80"/>
    </row>
    <row r="82" spans="1:6" ht="12.75">
      <c r="A82" s="10" t="s">
        <v>0</v>
      </c>
      <c r="B82" s="10" t="s">
        <v>1</v>
      </c>
      <c r="C82" s="9" t="s">
        <v>2</v>
      </c>
      <c r="D82" s="10" t="s">
        <v>3</v>
      </c>
      <c r="E82" s="9" t="s">
        <v>4</v>
      </c>
      <c r="F82" s="10" t="s">
        <v>5</v>
      </c>
    </row>
    <row r="83" spans="1:6" ht="12.75">
      <c r="A83" s="11"/>
      <c r="B83" s="11"/>
      <c r="C83" s="12"/>
      <c r="D83" s="11"/>
      <c r="E83" s="12" t="s">
        <v>6</v>
      </c>
      <c r="F83" s="11" t="s">
        <v>6</v>
      </c>
    </row>
    <row r="84" spans="1:6" ht="12.75">
      <c r="A84" s="3" t="s">
        <v>14</v>
      </c>
      <c r="B84" s="4" t="s">
        <v>7</v>
      </c>
      <c r="C84" s="3" t="s">
        <v>8</v>
      </c>
      <c r="D84" s="3"/>
      <c r="E84" s="3"/>
      <c r="F84" s="5">
        <f>F85</f>
        <v>1004.139165454749</v>
      </c>
    </row>
    <row r="85" spans="1:6" ht="12.75">
      <c r="A85" s="3"/>
      <c r="B85" s="4" t="s">
        <v>339</v>
      </c>
      <c r="C85" s="3" t="s">
        <v>135</v>
      </c>
      <c r="D85" s="13" t="s">
        <v>345</v>
      </c>
      <c r="E85" s="5">
        <f>7480*12/1787.8</f>
        <v>50.206958272737445</v>
      </c>
      <c r="F85" s="5">
        <f>E85*1200/60</f>
        <v>1004.139165454749</v>
      </c>
    </row>
    <row r="86" spans="1:6" ht="12.75">
      <c r="A86" s="3" t="s">
        <v>15</v>
      </c>
      <c r="B86" s="4" t="s">
        <v>10</v>
      </c>
      <c r="C86" s="3" t="s">
        <v>8</v>
      </c>
      <c r="D86" s="5">
        <f>F84</f>
        <v>1004.139165454749</v>
      </c>
      <c r="E86" s="3"/>
      <c r="F86" s="5">
        <f>D86*26.2%</f>
        <v>263.08446134914425</v>
      </c>
    </row>
    <row r="87" spans="1:6" ht="12.75">
      <c r="A87" s="3" t="s">
        <v>16</v>
      </c>
      <c r="B87" s="4" t="s">
        <v>19</v>
      </c>
      <c r="C87" s="3"/>
      <c r="D87" s="3"/>
      <c r="E87" s="3"/>
      <c r="F87" s="5">
        <v>0</v>
      </c>
    </row>
    <row r="88" spans="1:6" ht="12.75">
      <c r="A88" s="3" t="s">
        <v>194</v>
      </c>
      <c r="B88" s="4" t="s">
        <v>195</v>
      </c>
      <c r="C88" s="3" t="s">
        <v>8</v>
      </c>
      <c r="D88" s="3"/>
      <c r="E88" s="5"/>
      <c r="F88" s="5">
        <f>F89</f>
        <v>71.85</v>
      </c>
    </row>
    <row r="89" spans="1:6" ht="12.75">
      <c r="A89" s="3"/>
      <c r="B89" s="20" t="s">
        <v>341</v>
      </c>
      <c r="C89" s="3" t="s">
        <v>173</v>
      </c>
      <c r="D89" s="3">
        <v>900</v>
      </c>
      <c r="E89" s="5">
        <v>4.79</v>
      </c>
      <c r="F89" s="5">
        <f>E89*D89/60</f>
        <v>71.85</v>
      </c>
    </row>
    <row r="90" spans="1:6" ht="12.75">
      <c r="A90" s="3">
        <v>5</v>
      </c>
      <c r="B90" s="4" t="s">
        <v>25</v>
      </c>
      <c r="C90" s="3" t="s">
        <v>8</v>
      </c>
      <c r="D90" s="3"/>
      <c r="E90" s="3"/>
      <c r="F90" s="5">
        <f>F84*74.32%</f>
        <v>746.2762277659695</v>
      </c>
    </row>
    <row r="91" spans="1:6" ht="12.75">
      <c r="A91" s="3">
        <v>6</v>
      </c>
      <c r="B91" s="4" t="s">
        <v>17</v>
      </c>
      <c r="C91" s="3" t="s">
        <v>8</v>
      </c>
      <c r="D91" s="3"/>
      <c r="E91" s="3"/>
      <c r="F91" s="5">
        <f>F90+F88+F86+F84</f>
        <v>2085.349854569863</v>
      </c>
    </row>
    <row r="92" spans="1:6" ht="12.75">
      <c r="A92" s="3">
        <v>7</v>
      </c>
      <c r="B92" s="4" t="s">
        <v>54</v>
      </c>
      <c r="C92" s="3" t="s">
        <v>8</v>
      </c>
      <c r="D92" s="3"/>
      <c r="E92" s="3"/>
      <c r="F92" s="5">
        <f>F91*25%</f>
        <v>521.3374636424658</v>
      </c>
    </row>
    <row r="93" spans="1:6" ht="12.75">
      <c r="A93" s="3">
        <v>8</v>
      </c>
      <c r="B93" s="21" t="s">
        <v>11</v>
      </c>
      <c r="C93" s="71" t="s">
        <v>8</v>
      </c>
      <c r="D93" s="71"/>
      <c r="E93" s="71"/>
      <c r="F93" s="23">
        <f>F91+F92</f>
        <v>2606.687318212329</v>
      </c>
    </row>
    <row r="94" spans="1:6" ht="12.75">
      <c r="A94" s="3">
        <v>9</v>
      </c>
      <c r="B94" s="4" t="s">
        <v>138</v>
      </c>
      <c r="C94" s="71" t="s">
        <v>8</v>
      </c>
      <c r="D94" s="4"/>
      <c r="E94" s="4"/>
      <c r="F94" s="5">
        <f>F93*18%</f>
        <v>469.2037172782192</v>
      </c>
    </row>
    <row r="95" spans="1:6" ht="12.75">
      <c r="A95" s="27">
        <v>10</v>
      </c>
      <c r="B95" s="24" t="s">
        <v>177</v>
      </c>
      <c r="C95" s="25" t="s">
        <v>8</v>
      </c>
      <c r="D95" s="24"/>
      <c r="E95" s="24"/>
      <c r="F95" s="26">
        <f>F93+F94</f>
        <v>3075.8910354905483</v>
      </c>
    </row>
    <row r="97" spans="2:5" ht="12.75">
      <c r="B97" s="28" t="s">
        <v>12</v>
      </c>
      <c r="C97" s="28"/>
      <c r="D97" s="28"/>
      <c r="E97" s="28" t="s">
        <v>13</v>
      </c>
    </row>
    <row r="113" spans="1:6" ht="12.75">
      <c r="A113" s="79" t="s">
        <v>18</v>
      </c>
      <c r="B113" s="79"/>
      <c r="C113" s="79"/>
      <c r="D113" s="79"/>
      <c r="E113" s="79"/>
      <c r="F113" s="79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86" t="s">
        <v>346</v>
      </c>
      <c r="B115" s="86"/>
      <c r="C115" s="86"/>
      <c r="D115" s="86"/>
      <c r="E115" s="86"/>
      <c r="F115" s="86"/>
    </row>
    <row r="116" spans="1:6" ht="12.75">
      <c r="A116" s="86" t="s">
        <v>347</v>
      </c>
      <c r="B116" s="86"/>
      <c r="C116" s="86"/>
      <c r="D116" s="86"/>
      <c r="E116" s="86"/>
      <c r="F116" s="86"/>
    </row>
    <row r="117" spans="1:6" ht="12.75">
      <c r="A117" s="80" t="s">
        <v>348</v>
      </c>
      <c r="B117" s="80"/>
      <c r="C117" s="80"/>
      <c r="D117" s="80"/>
      <c r="E117" s="80"/>
      <c r="F117" s="80"/>
    </row>
    <row r="118" spans="1:6" ht="12.75">
      <c r="A118" s="10" t="s">
        <v>0</v>
      </c>
      <c r="B118" s="10" t="s">
        <v>1</v>
      </c>
      <c r="C118" s="9" t="s">
        <v>2</v>
      </c>
      <c r="D118" s="10" t="s">
        <v>3</v>
      </c>
      <c r="E118" s="9" t="s">
        <v>4</v>
      </c>
      <c r="F118" s="10" t="s">
        <v>5</v>
      </c>
    </row>
    <row r="119" spans="1:6" ht="12.75">
      <c r="A119" s="11"/>
      <c r="B119" s="11"/>
      <c r="C119" s="12"/>
      <c r="D119" s="11"/>
      <c r="E119" s="12" t="s">
        <v>6</v>
      </c>
      <c r="F119" s="11" t="s">
        <v>6</v>
      </c>
    </row>
    <row r="120" spans="1:6" ht="12.75">
      <c r="A120" s="3" t="s">
        <v>14</v>
      </c>
      <c r="B120" s="4" t="s">
        <v>7</v>
      </c>
      <c r="C120" s="3" t="s">
        <v>8</v>
      </c>
      <c r="D120" s="3"/>
      <c r="E120" s="3"/>
      <c r="F120" s="5">
        <f>F121</f>
        <v>2168.9405973822577</v>
      </c>
    </row>
    <row r="121" spans="1:6" ht="12.75">
      <c r="A121" s="3"/>
      <c r="B121" s="4" t="s">
        <v>339</v>
      </c>
      <c r="C121" s="3" t="s">
        <v>135</v>
      </c>
      <c r="D121" s="13" t="s">
        <v>349</v>
      </c>
      <c r="E121" s="5">
        <f>7480*12/1787.8</f>
        <v>50.206958272737445</v>
      </c>
      <c r="F121" s="5">
        <f>E121*2592/60</f>
        <v>2168.9405973822577</v>
      </c>
    </row>
    <row r="122" spans="1:6" ht="12.75">
      <c r="A122" s="3" t="s">
        <v>15</v>
      </c>
      <c r="B122" s="4" t="s">
        <v>10</v>
      </c>
      <c r="C122" s="3" t="s">
        <v>8</v>
      </c>
      <c r="D122" s="5">
        <f>F120</f>
        <v>2168.9405973822577</v>
      </c>
      <c r="E122" s="3"/>
      <c r="F122" s="5">
        <f>D122*26.2%</f>
        <v>568.2624365141515</v>
      </c>
    </row>
    <row r="123" spans="1:6" ht="12.75">
      <c r="A123" s="3" t="s">
        <v>16</v>
      </c>
      <c r="B123" s="4" t="s">
        <v>19</v>
      </c>
      <c r="C123" s="3"/>
      <c r="D123" s="3"/>
      <c r="E123" s="3"/>
      <c r="F123" s="5">
        <v>0</v>
      </c>
    </row>
    <row r="124" spans="1:6" ht="12.75">
      <c r="A124" s="3" t="s">
        <v>194</v>
      </c>
      <c r="B124" s="4" t="s">
        <v>195</v>
      </c>
      <c r="C124" s="3" t="s">
        <v>8</v>
      </c>
      <c r="D124" s="3"/>
      <c r="E124" s="5"/>
      <c r="F124" s="5">
        <f>F125</f>
        <v>172.44</v>
      </c>
    </row>
    <row r="125" spans="1:6" ht="12.75">
      <c r="A125" s="3"/>
      <c r="B125" s="20" t="s">
        <v>341</v>
      </c>
      <c r="C125" s="3" t="s">
        <v>173</v>
      </c>
      <c r="D125" s="3">
        <v>2160</v>
      </c>
      <c r="E125" s="5">
        <v>4.79</v>
      </c>
      <c r="F125" s="5">
        <f>E125*D125/60</f>
        <v>172.44</v>
      </c>
    </row>
    <row r="126" spans="1:6" ht="12.75">
      <c r="A126" s="3">
        <v>5</v>
      </c>
      <c r="B126" s="4" t="s">
        <v>25</v>
      </c>
      <c r="C126" s="3" t="s">
        <v>8</v>
      </c>
      <c r="D126" s="3"/>
      <c r="E126" s="3"/>
      <c r="F126" s="5">
        <f>F120*74.32%</f>
        <v>1611.9566519744938</v>
      </c>
    </row>
    <row r="127" spans="1:6" ht="12.75">
      <c r="A127" s="3">
        <v>6</v>
      </c>
      <c r="B127" s="4" t="s">
        <v>17</v>
      </c>
      <c r="C127" s="3" t="s">
        <v>8</v>
      </c>
      <c r="D127" s="3"/>
      <c r="E127" s="3"/>
      <c r="F127" s="5">
        <f>F126+F124+F122+F120</f>
        <v>4521.599685870903</v>
      </c>
    </row>
    <row r="128" spans="1:6" ht="12.75">
      <c r="A128" s="3">
        <v>7</v>
      </c>
      <c r="B128" s="4" t="s">
        <v>54</v>
      </c>
      <c r="C128" s="3" t="s">
        <v>8</v>
      </c>
      <c r="D128" s="3"/>
      <c r="E128" s="3"/>
      <c r="F128" s="5">
        <f>F127*25%</f>
        <v>1130.3999214677258</v>
      </c>
    </row>
    <row r="129" spans="1:6" ht="12.75">
      <c r="A129" s="3">
        <v>8</v>
      </c>
      <c r="B129" s="21" t="s">
        <v>11</v>
      </c>
      <c r="C129" s="71" t="s">
        <v>8</v>
      </c>
      <c r="D129" s="71"/>
      <c r="E129" s="71"/>
      <c r="F129" s="23">
        <f>F127+F128</f>
        <v>5651.999607338629</v>
      </c>
    </row>
    <row r="130" spans="1:6" ht="12.75">
      <c r="A130" s="3">
        <v>9</v>
      </c>
      <c r="B130" s="4" t="s">
        <v>138</v>
      </c>
      <c r="C130" s="71" t="s">
        <v>8</v>
      </c>
      <c r="D130" s="4"/>
      <c r="E130" s="4"/>
      <c r="F130" s="5">
        <f>F129*18%</f>
        <v>1017.3599293209533</v>
      </c>
    </row>
    <row r="131" spans="1:6" ht="12.75">
      <c r="A131" s="27">
        <v>10</v>
      </c>
      <c r="B131" s="24" t="s">
        <v>177</v>
      </c>
      <c r="C131" s="25" t="s">
        <v>8</v>
      </c>
      <c r="D131" s="24"/>
      <c r="E131" s="24"/>
      <c r="F131" s="26">
        <f>F129+F130</f>
        <v>6669.359536659583</v>
      </c>
    </row>
    <row r="133" spans="2:5" ht="12.75">
      <c r="B133" s="28" t="s">
        <v>12</v>
      </c>
      <c r="C133" s="28"/>
      <c r="D133" s="28"/>
      <c r="E133" s="28" t="s">
        <v>13</v>
      </c>
    </row>
    <row r="136" spans="1:6" ht="12.75">
      <c r="A136" s="79" t="s">
        <v>18</v>
      </c>
      <c r="B136" s="79"/>
      <c r="C136" s="79"/>
      <c r="D136" s="79"/>
      <c r="E136" s="79"/>
      <c r="F136" s="79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80" t="s">
        <v>350</v>
      </c>
      <c r="B138" s="80"/>
      <c r="C138" s="80"/>
      <c r="D138" s="80"/>
      <c r="E138" s="80"/>
      <c r="F138" s="80"/>
    </row>
    <row r="139" spans="1:6" ht="12.75">
      <c r="A139" s="10" t="s">
        <v>0</v>
      </c>
      <c r="B139" s="10" t="s">
        <v>1</v>
      </c>
      <c r="C139" s="9" t="s">
        <v>2</v>
      </c>
      <c r="D139" s="10" t="s">
        <v>3</v>
      </c>
      <c r="E139" s="9" t="s">
        <v>4</v>
      </c>
      <c r="F139" s="10" t="s">
        <v>5</v>
      </c>
    </row>
    <row r="140" spans="1:6" ht="12.75">
      <c r="A140" s="11"/>
      <c r="B140" s="11"/>
      <c r="C140" s="12"/>
      <c r="D140" s="11"/>
      <c r="E140" s="12" t="s">
        <v>6</v>
      </c>
      <c r="F140" s="11" t="s">
        <v>6</v>
      </c>
    </row>
    <row r="141" spans="1:6" ht="12.75">
      <c r="A141" s="3" t="s">
        <v>14</v>
      </c>
      <c r="B141" s="4" t="s">
        <v>7</v>
      </c>
      <c r="C141" s="3" t="s">
        <v>8</v>
      </c>
      <c r="D141" s="3"/>
      <c r="E141" s="3"/>
      <c r="F141" s="5">
        <f>F142</f>
        <v>11.223333333333334</v>
      </c>
    </row>
    <row r="142" spans="1:6" ht="12.75">
      <c r="A142" s="3"/>
      <c r="B142" s="4" t="s">
        <v>325</v>
      </c>
      <c r="C142" s="3" t="s">
        <v>9</v>
      </c>
      <c r="D142" s="13" t="s">
        <v>20</v>
      </c>
      <c r="E142" s="3">
        <v>33.67</v>
      </c>
      <c r="F142" s="5">
        <f>E142*20/60</f>
        <v>11.223333333333334</v>
      </c>
    </row>
    <row r="143" spans="1:6" ht="12.75">
      <c r="A143" s="3" t="s">
        <v>15</v>
      </c>
      <c r="B143" s="4" t="s">
        <v>10</v>
      </c>
      <c r="C143" s="3" t="s">
        <v>8</v>
      </c>
      <c r="D143" s="5">
        <f>F141</f>
        <v>11.223333333333334</v>
      </c>
      <c r="E143" s="3"/>
      <c r="F143" s="5">
        <f>D143*26.2%</f>
        <v>2.940513333333334</v>
      </c>
    </row>
    <row r="144" spans="1:6" ht="12.75">
      <c r="A144" s="3" t="s">
        <v>16</v>
      </c>
      <c r="B144" s="4" t="s">
        <v>19</v>
      </c>
      <c r="C144" s="3"/>
      <c r="D144" s="3"/>
      <c r="E144" s="3"/>
      <c r="F144" s="5">
        <f>F145+F146+F147</f>
        <v>252.8</v>
      </c>
    </row>
    <row r="145" spans="1:6" ht="12.75">
      <c r="A145" s="3"/>
      <c r="B145" s="4" t="s">
        <v>351</v>
      </c>
      <c r="C145" s="3" t="s">
        <v>24</v>
      </c>
      <c r="D145" s="3">
        <v>1</v>
      </c>
      <c r="E145" s="3">
        <v>233</v>
      </c>
      <c r="F145" s="5">
        <f>E145*D145</f>
        <v>233</v>
      </c>
    </row>
    <row r="146" spans="1:6" ht="12.75">
      <c r="A146" s="3"/>
      <c r="B146" s="4" t="s">
        <v>352</v>
      </c>
      <c r="C146" s="3" t="s">
        <v>24</v>
      </c>
      <c r="D146" s="3">
        <v>1</v>
      </c>
      <c r="E146" s="3">
        <v>10</v>
      </c>
      <c r="F146" s="5">
        <f>E146*D146</f>
        <v>10</v>
      </c>
    </row>
    <row r="147" spans="1:6" ht="12.75">
      <c r="A147" s="3"/>
      <c r="B147" s="19" t="s">
        <v>353</v>
      </c>
      <c r="C147" s="3" t="s">
        <v>24</v>
      </c>
      <c r="D147" s="3">
        <v>1</v>
      </c>
      <c r="E147" s="3">
        <v>9.8</v>
      </c>
      <c r="F147" s="5">
        <f>E147*D147</f>
        <v>9.8</v>
      </c>
    </row>
    <row r="148" spans="1:6" ht="12.75">
      <c r="A148" s="3" t="s">
        <v>194</v>
      </c>
      <c r="B148" s="4" t="s">
        <v>195</v>
      </c>
      <c r="C148" s="3" t="s">
        <v>8</v>
      </c>
      <c r="D148" s="3"/>
      <c r="E148" s="5"/>
      <c r="F148" s="5">
        <v>0</v>
      </c>
    </row>
    <row r="149" spans="1:6" ht="12.75">
      <c r="A149" s="3">
        <v>5</v>
      </c>
      <c r="B149" s="4" t="s">
        <v>25</v>
      </c>
      <c r="C149" s="3" t="s">
        <v>8</v>
      </c>
      <c r="D149" s="3"/>
      <c r="E149" s="3"/>
      <c r="F149" s="5">
        <f>F141*74.32%</f>
        <v>8.341181333333333</v>
      </c>
    </row>
    <row r="150" spans="1:6" ht="12.75">
      <c r="A150" s="3">
        <v>6</v>
      </c>
      <c r="B150" s="4" t="s">
        <v>17</v>
      </c>
      <c r="C150" s="3" t="s">
        <v>8</v>
      </c>
      <c r="D150" s="3"/>
      <c r="E150" s="3"/>
      <c r="F150" s="5">
        <v>275.3</v>
      </c>
    </row>
    <row r="151" spans="1:6" ht="12.75">
      <c r="A151" s="3">
        <v>7</v>
      </c>
      <c r="B151" s="4" t="s">
        <v>54</v>
      </c>
      <c r="C151" s="3" t="s">
        <v>8</v>
      </c>
      <c r="D151" s="3"/>
      <c r="E151" s="3"/>
      <c r="F151" s="5">
        <f>F150*25%</f>
        <v>68.825</v>
      </c>
    </row>
    <row r="152" spans="1:6" ht="12.75">
      <c r="A152" s="3">
        <v>8</v>
      </c>
      <c r="B152" s="21" t="s">
        <v>11</v>
      </c>
      <c r="C152" s="71" t="s">
        <v>8</v>
      </c>
      <c r="D152" s="71"/>
      <c r="E152" s="71"/>
      <c r="F152" s="23">
        <f>F150+F151</f>
        <v>344.125</v>
      </c>
    </row>
    <row r="153" spans="1:6" ht="12.75">
      <c r="A153" s="3">
        <v>9</v>
      </c>
      <c r="B153" s="4" t="s">
        <v>138</v>
      </c>
      <c r="C153" s="71" t="s">
        <v>8</v>
      </c>
      <c r="D153" s="4"/>
      <c r="E153" s="4"/>
      <c r="F153" s="5">
        <f>F152*18%</f>
        <v>61.942499999999995</v>
      </c>
    </row>
    <row r="154" spans="1:6" ht="12.75">
      <c r="A154" s="27">
        <v>10</v>
      </c>
      <c r="B154" s="24" t="s">
        <v>177</v>
      </c>
      <c r="C154" s="25" t="s">
        <v>8</v>
      </c>
      <c r="D154" s="24"/>
      <c r="E154" s="24"/>
      <c r="F154" s="26">
        <f>F152+F153</f>
        <v>406.0675</v>
      </c>
    </row>
    <row r="156" spans="2:5" ht="12.75">
      <c r="B156" s="28" t="s">
        <v>12</v>
      </c>
      <c r="C156" s="28"/>
      <c r="D156" s="28"/>
      <c r="E156" s="28" t="s">
        <v>13</v>
      </c>
    </row>
    <row r="169" spans="1:6" ht="12.75">
      <c r="A169" s="79" t="s">
        <v>18</v>
      </c>
      <c r="B169" s="79"/>
      <c r="C169" s="79"/>
      <c r="D169" s="79"/>
      <c r="E169" s="79"/>
      <c r="F169" s="79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80" t="s">
        <v>354</v>
      </c>
      <c r="B171" s="80"/>
      <c r="C171" s="80"/>
      <c r="D171" s="80"/>
      <c r="E171" s="80"/>
      <c r="F171" s="80"/>
    </row>
    <row r="172" spans="1:6" ht="12.75">
      <c r="A172" s="10" t="s">
        <v>0</v>
      </c>
      <c r="B172" s="10" t="s">
        <v>1</v>
      </c>
      <c r="C172" s="9" t="s">
        <v>2</v>
      </c>
      <c r="D172" s="10" t="s">
        <v>3</v>
      </c>
      <c r="E172" s="9" t="s">
        <v>4</v>
      </c>
      <c r="F172" s="10" t="s">
        <v>5</v>
      </c>
    </row>
    <row r="173" spans="1:6" ht="12.75">
      <c r="A173" s="11"/>
      <c r="B173" s="11"/>
      <c r="C173" s="12"/>
      <c r="D173" s="11"/>
      <c r="E173" s="12" t="s">
        <v>6</v>
      </c>
      <c r="F173" s="11" t="s">
        <v>6</v>
      </c>
    </row>
    <row r="174" spans="1:6" ht="12.75">
      <c r="A174" s="3" t="s">
        <v>14</v>
      </c>
      <c r="B174" s="4" t="s">
        <v>7</v>
      </c>
      <c r="C174" s="3" t="s">
        <v>8</v>
      </c>
      <c r="D174" s="3"/>
      <c r="E174" s="3"/>
      <c r="F174" s="5">
        <f>F175</f>
        <v>11.223333333333334</v>
      </c>
    </row>
    <row r="175" spans="1:6" ht="12.75">
      <c r="A175" s="3"/>
      <c r="B175" s="4" t="s">
        <v>325</v>
      </c>
      <c r="C175" s="3" t="s">
        <v>9</v>
      </c>
      <c r="D175" s="13" t="s">
        <v>20</v>
      </c>
      <c r="E175" s="3">
        <v>33.67</v>
      </c>
      <c r="F175" s="5">
        <f>E175*20/60</f>
        <v>11.223333333333334</v>
      </c>
    </row>
    <row r="176" spans="1:6" ht="12.75">
      <c r="A176" s="3" t="s">
        <v>15</v>
      </c>
      <c r="B176" s="4" t="s">
        <v>10</v>
      </c>
      <c r="C176" s="3" t="s">
        <v>8</v>
      </c>
      <c r="D176" s="5">
        <f>F174</f>
        <v>11.223333333333334</v>
      </c>
      <c r="E176" s="3"/>
      <c r="F176" s="5">
        <f>D176*26.2%</f>
        <v>2.940513333333334</v>
      </c>
    </row>
    <row r="177" spans="1:6" ht="12.75">
      <c r="A177" s="3" t="s">
        <v>16</v>
      </c>
      <c r="B177" s="4" t="s">
        <v>19</v>
      </c>
      <c r="C177" s="3"/>
      <c r="D177" s="3"/>
      <c r="E177" s="3"/>
      <c r="F177" s="5">
        <f>F178+F179</f>
        <v>54.5</v>
      </c>
    </row>
    <row r="178" spans="1:6" ht="12.75">
      <c r="A178" s="3"/>
      <c r="B178" s="4" t="s">
        <v>355</v>
      </c>
      <c r="C178" s="3" t="s">
        <v>24</v>
      </c>
      <c r="D178" s="3">
        <v>1</v>
      </c>
      <c r="E178" s="3">
        <v>50</v>
      </c>
      <c r="F178" s="5">
        <f>E178*D178</f>
        <v>50</v>
      </c>
    </row>
    <row r="179" spans="1:6" ht="12.75">
      <c r="A179" s="3"/>
      <c r="B179" s="4" t="s">
        <v>356</v>
      </c>
      <c r="C179" s="3" t="s">
        <v>24</v>
      </c>
      <c r="D179" s="3">
        <v>1</v>
      </c>
      <c r="E179" s="3">
        <v>4.5</v>
      </c>
      <c r="F179" s="5">
        <f>E179*D179</f>
        <v>4.5</v>
      </c>
    </row>
    <row r="180" spans="1:6" ht="12.75">
      <c r="A180" s="3" t="s">
        <v>194</v>
      </c>
      <c r="B180" s="4" t="s">
        <v>195</v>
      </c>
      <c r="C180" s="3" t="s">
        <v>8</v>
      </c>
      <c r="D180" s="3"/>
      <c r="E180" s="5"/>
      <c r="F180" s="5">
        <v>0</v>
      </c>
    </row>
    <row r="181" spans="1:6" ht="12.75">
      <c r="A181" s="3">
        <v>5</v>
      </c>
      <c r="B181" s="4" t="s">
        <v>25</v>
      </c>
      <c r="C181" s="3" t="s">
        <v>8</v>
      </c>
      <c r="D181" s="3"/>
      <c r="E181" s="3"/>
      <c r="F181" s="5">
        <f>F174*74.32%</f>
        <v>8.341181333333333</v>
      </c>
    </row>
    <row r="182" spans="1:6" ht="12.75">
      <c r="A182" s="3">
        <v>6</v>
      </c>
      <c r="B182" s="4" t="s">
        <v>17</v>
      </c>
      <c r="C182" s="3" t="s">
        <v>8</v>
      </c>
      <c r="D182" s="3"/>
      <c r="E182" s="3"/>
      <c r="F182" s="5">
        <v>77</v>
      </c>
    </row>
    <row r="183" spans="1:6" ht="12.75">
      <c r="A183" s="3">
        <v>7</v>
      </c>
      <c r="B183" s="4" t="s">
        <v>54</v>
      </c>
      <c r="C183" s="3" t="s">
        <v>8</v>
      </c>
      <c r="D183" s="3"/>
      <c r="E183" s="3"/>
      <c r="F183" s="5">
        <f>F182*25%</f>
        <v>19.25</v>
      </c>
    </row>
    <row r="184" spans="1:6" ht="12.75">
      <c r="A184" s="3">
        <v>8</v>
      </c>
      <c r="B184" s="21" t="s">
        <v>11</v>
      </c>
      <c r="C184" s="71" t="s">
        <v>8</v>
      </c>
      <c r="D184" s="71"/>
      <c r="E184" s="71"/>
      <c r="F184" s="23">
        <f>F182+F183</f>
        <v>96.25</v>
      </c>
    </row>
    <row r="185" spans="1:6" ht="12.75">
      <c r="A185" s="3">
        <v>9</v>
      </c>
      <c r="B185" s="4" t="s">
        <v>138</v>
      </c>
      <c r="C185" s="71" t="s">
        <v>8</v>
      </c>
      <c r="D185" s="4"/>
      <c r="E185" s="4"/>
      <c r="F185" s="5">
        <f>F184*18%</f>
        <v>17.325</v>
      </c>
    </row>
    <row r="186" spans="1:6" ht="12.75">
      <c r="A186" s="27">
        <v>10</v>
      </c>
      <c r="B186" s="24" t="s">
        <v>177</v>
      </c>
      <c r="C186" s="25" t="s">
        <v>8</v>
      </c>
      <c r="D186" s="24"/>
      <c r="E186" s="24"/>
      <c r="F186" s="26">
        <f>F184+F185</f>
        <v>113.575</v>
      </c>
    </row>
    <row r="188" spans="2:5" ht="12.75">
      <c r="B188" s="28" t="s">
        <v>12</v>
      </c>
      <c r="C188" s="28"/>
      <c r="D188" s="28"/>
      <c r="E188" s="28" t="s">
        <v>13</v>
      </c>
    </row>
    <row r="191" spans="1:6" ht="12.75">
      <c r="A191" s="79" t="s">
        <v>18</v>
      </c>
      <c r="B191" s="79"/>
      <c r="C191" s="79"/>
      <c r="D191" s="79"/>
      <c r="E191" s="79"/>
      <c r="F191" s="79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86" t="s">
        <v>357</v>
      </c>
      <c r="B193" s="86"/>
      <c r="C193" s="86"/>
      <c r="D193" s="86"/>
      <c r="E193" s="86"/>
      <c r="F193" s="86"/>
    </row>
    <row r="194" spans="1:6" ht="12.75">
      <c r="A194" s="80" t="s">
        <v>358</v>
      </c>
      <c r="B194" s="80"/>
      <c r="C194" s="80"/>
      <c r="D194" s="80"/>
      <c r="E194" s="80"/>
      <c r="F194" s="80"/>
    </row>
    <row r="195" spans="1:6" ht="12.75">
      <c r="A195" s="10" t="s">
        <v>0</v>
      </c>
      <c r="B195" s="10" t="s">
        <v>1</v>
      </c>
      <c r="C195" s="9" t="s">
        <v>2</v>
      </c>
      <c r="D195" s="10" t="s">
        <v>3</v>
      </c>
      <c r="E195" s="9" t="s">
        <v>4</v>
      </c>
      <c r="F195" s="10" t="s">
        <v>5</v>
      </c>
    </row>
    <row r="196" spans="1:6" ht="12.75">
      <c r="A196" s="11"/>
      <c r="B196" s="11"/>
      <c r="C196" s="12"/>
      <c r="D196" s="11"/>
      <c r="E196" s="12" t="s">
        <v>6</v>
      </c>
      <c r="F196" s="11" t="s">
        <v>6</v>
      </c>
    </row>
    <row r="197" spans="1:6" ht="12.75">
      <c r="A197" s="3" t="s">
        <v>14</v>
      </c>
      <c r="B197" s="4" t="s">
        <v>7</v>
      </c>
      <c r="C197" s="3" t="s">
        <v>8</v>
      </c>
      <c r="D197" s="3"/>
      <c r="E197" s="3"/>
      <c r="F197" s="5">
        <f>F198</f>
        <v>527.1730618637432</v>
      </c>
    </row>
    <row r="198" spans="1:6" ht="12.75">
      <c r="A198" s="3"/>
      <c r="B198" s="4" t="s">
        <v>359</v>
      </c>
      <c r="C198" s="3" t="s">
        <v>135</v>
      </c>
      <c r="D198" s="13" t="s">
        <v>360</v>
      </c>
      <c r="E198" s="5">
        <f>7480*12/1787.8</f>
        <v>50.206958272737445</v>
      </c>
      <c r="F198" s="5">
        <f>E198*630/60</f>
        <v>527.1730618637432</v>
      </c>
    </row>
    <row r="199" spans="1:6" ht="12.75">
      <c r="A199" s="3" t="s">
        <v>15</v>
      </c>
      <c r="B199" s="4" t="s">
        <v>10</v>
      </c>
      <c r="C199" s="3" t="s">
        <v>8</v>
      </c>
      <c r="D199" s="5">
        <f>F197</f>
        <v>527.1730618637432</v>
      </c>
      <c r="E199" s="3"/>
      <c r="F199" s="5">
        <v>138.12</v>
      </c>
    </row>
    <row r="200" spans="1:6" ht="12.75">
      <c r="A200" s="3" t="s">
        <v>16</v>
      </c>
      <c r="B200" s="4" t="s">
        <v>19</v>
      </c>
      <c r="C200" s="3" t="s">
        <v>8</v>
      </c>
      <c r="D200" s="3"/>
      <c r="E200" s="3"/>
      <c r="F200" s="5">
        <v>0</v>
      </c>
    </row>
    <row r="201" spans="1:6" ht="12.75">
      <c r="A201" s="3" t="s">
        <v>194</v>
      </c>
      <c r="B201" s="4" t="s">
        <v>195</v>
      </c>
      <c r="C201" s="3" t="s">
        <v>8</v>
      </c>
      <c r="D201" s="3"/>
      <c r="E201" s="5"/>
      <c r="F201" s="5">
        <v>0</v>
      </c>
    </row>
    <row r="202" spans="1:6" ht="12.75">
      <c r="A202" s="3">
        <v>5</v>
      </c>
      <c r="B202" s="4" t="s">
        <v>25</v>
      </c>
      <c r="C202" s="3" t="s">
        <v>8</v>
      </c>
      <c r="D202" s="3"/>
      <c r="E202" s="3"/>
      <c r="F202" s="5">
        <v>391.79</v>
      </c>
    </row>
    <row r="203" spans="1:6" ht="12.75">
      <c r="A203" s="3">
        <v>6</v>
      </c>
      <c r="B203" s="4" t="s">
        <v>17</v>
      </c>
      <c r="C203" s="3" t="s">
        <v>8</v>
      </c>
      <c r="D203" s="3"/>
      <c r="E203" s="3"/>
      <c r="F203" s="5">
        <f>F202+F201+F200+F199+F197</f>
        <v>1057.0830618637433</v>
      </c>
    </row>
    <row r="204" spans="1:6" ht="12.75">
      <c r="A204" s="3">
        <v>7</v>
      </c>
      <c r="B204" s="4" t="s">
        <v>54</v>
      </c>
      <c r="C204" s="3" t="s">
        <v>8</v>
      </c>
      <c r="D204" s="3"/>
      <c r="E204" s="3"/>
      <c r="F204" s="5">
        <f>F203*25%</f>
        <v>264.2707654659358</v>
      </c>
    </row>
    <row r="205" spans="1:6" ht="12.75">
      <c r="A205" s="3">
        <v>8</v>
      </c>
      <c r="B205" s="21" t="s">
        <v>11</v>
      </c>
      <c r="C205" s="71" t="s">
        <v>8</v>
      </c>
      <c r="D205" s="71"/>
      <c r="E205" s="71"/>
      <c r="F205" s="23">
        <f>F203+F204</f>
        <v>1321.353827329679</v>
      </c>
    </row>
    <row r="206" spans="1:6" ht="12.75">
      <c r="A206" s="3">
        <v>9</v>
      </c>
      <c r="B206" s="4" t="s">
        <v>138</v>
      </c>
      <c r="C206" s="71" t="s">
        <v>8</v>
      </c>
      <c r="D206" s="4"/>
      <c r="E206" s="4"/>
      <c r="F206" s="5">
        <f>F205*18%</f>
        <v>237.8436889193422</v>
      </c>
    </row>
    <row r="207" spans="1:6" ht="12.75">
      <c r="A207" s="27">
        <v>10</v>
      </c>
      <c r="B207" s="24" t="s">
        <v>177</v>
      </c>
      <c r="C207" s="25" t="s">
        <v>8</v>
      </c>
      <c r="D207" s="24"/>
      <c r="E207" s="24"/>
      <c r="F207" s="26">
        <v>1559.19</v>
      </c>
    </row>
    <row r="209" spans="2:5" ht="12.75">
      <c r="B209" s="28" t="s">
        <v>12</v>
      </c>
      <c r="C209" s="28"/>
      <c r="D209" s="28"/>
      <c r="E209" s="28" t="s">
        <v>13</v>
      </c>
    </row>
    <row r="213" spans="1:6" ht="12.75">
      <c r="A213" s="79" t="s">
        <v>18</v>
      </c>
      <c r="B213" s="79"/>
      <c r="C213" s="79"/>
      <c r="D213" s="79"/>
      <c r="E213" s="79"/>
      <c r="F213" s="79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86" t="s">
        <v>357</v>
      </c>
      <c r="B215" s="86"/>
      <c r="C215" s="86"/>
      <c r="D215" s="86"/>
      <c r="E215" s="86"/>
      <c r="F215" s="86"/>
    </row>
    <row r="216" spans="1:6" ht="12.75">
      <c r="A216" s="80" t="s">
        <v>368</v>
      </c>
      <c r="B216" s="80"/>
      <c r="C216" s="80"/>
      <c r="D216" s="80"/>
      <c r="E216" s="80"/>
      <c r="F216" s="80"/>
    </row>
    <row r="217" spans="1:6" ht="12.75">
      <c r="A217" s="10" t="s">
        <v>0</v>
      </c>
      <c r="B217" s="10" t="s">
        <v>1</v>
      </c>
      <c r="C217" s="9" t="s">
        <v>2</v>
      </c>
      <c r="D217" s="10" t="s">
        <v>3</v>
      </c>
      <c r="E217" s="9" t="s">
        <v>4</v>
      </c>
      <c r="F217" s="10" t="s">
        <v>5</v>
      </c>
    </row>
    <row r="218" spans="1:6" ht="12.75">
      <c r="A218" s="11"/>
      <c r="B218" s="11"/>
      <c r="C218" s="12"/>
      <c r="D218" s="11"/>
      <c r="E218" s="12" t="s">
        <v>6</v>
      </c>
      <c r="F218" s="11" t="s">
        <v>6</v>
      </c>
    </row>
    <row r="219" spans="1:6" ht="12.75">
      <c r="A219" s="3" t="s">
        <v>14</v>
      </c>
      <c r="B219" s="4" t="s">
        <v>7</v>
      </c>
      <c r="C219" s="3" t="s">
        <v>8</v>
      </c>
      <c r="D219" s="3"/>
      <c r="E219" s="3"/>
      <c r="F219" s="5">
        <f>F220</f>
        <v>138.08</v>
      </c>
    </row>
    <row r="220" spans="1:6" ht="12.75">
      <c r="A220" s="3"/>
      <c r="B220" s="4" t="s">
        <v>359</v>
      </c>
      <c r="C220" s="3" t="s">
        <v>135</v>
      </c>
      <c r="D220" s="13" t="s">
        <v>369</v>
      </c>
      <c r="E220" s="5">
        <f>7480*12/1787.8</f>
        <v>50.206958272737445</v>
      </c>
      <c r="F220" s="5">
        <v>138.08</v>
      </c>
    </row>
    <row r="221" spans="1:6" ht="12.75">
      <c r="A221" s="3" t="s">
        <v>15</v>
      </c>
      <c r="B221" s="4" t="s">
        <v>10</v>
      </c>
      <c r="C221" s="3" t="s">
        <v>8</v>
      </c>
      <c r="D221" s="5">
        <f>F219</f>
        <v>138.08</v>
      </c>
      <c r="E221" s="3"/>
      <c r="F221" s="5">
        <f>D221*26.2%</f>
        <v>36.17696000000001</v>
      </c>
    </row>
    <row r="222" spans="1:6" ht="12.75">
      <c r="A222" s="3" t="s">
        <v>16</v>
      </c>
      <c r="B222" s="4" t="s">
        <v>19</v>
      </c>
      <c r="C222" s="3" t="s">
        <v>8</v>
      </c>
      <c r="D222" s="3"/>
      <c r="E222" s="3"/>
      <c r="F222" s="5">
        <v>0</v>
      </c>
    </row>
    <row r="223" spans="1:6" ht="12.75">
      <c r="A223" s="3" t="s">
        <v>194</v>
      </c>
      <c r="B223" s="4" t="s">
        <v>195</v>
      </c>
      <c r="C223" s="3" t="s">
        <v>8</v>
      </c>
      <c r="D223" s="3"/>
      <c r="E223" s="5"/>
      <c r="F223" s="5">
        <v>0</v>
      </c>
    </row>
    <row r="224" spans="1:6" ht="12.75">
      <c r="A224" s="3">
        <v>5</v>
      </c>
      <c r="B224" s="4" t="s">
        <v>25</v>
      </c>
      <c r="C224" s="3" t="s">
        <v>8</v>
      </c>
      <c r="D224" s="3"/>
      <c r="E224" s="3"/>
      <c r="F224" s="5">
        <f>F219*74.32%</f>
        <v>102.62105600000001</v>
      </c>
    </row>
    <row r="225" spans="1:6" ht="12.75">
      <c r="A225" s="3">
        <v>6</v>
      </c>
      <c r="B225" s="4" t="s">
        <v>17</v>
      </c>
      <c r="C225" s="3" t="s">
        <v>8</v>
      </c>
      <c r="D225" s="3"/>
      <c r="E225" s="3"/>
      <c r="F225" s="5">
        <f>F224+F223+F222+F221+F219</f>
        <v>276.878016</v>
      </c>
    </row>
    <row r="226" spans="1:6" ht="12.75">
      <c r="A226" s="3">
        <v>7</v>
      </c>
      <c r="B226" s="4" t="s">
        <v>54</v>
      </c>
      <c r="C226" s="3" t="s">
        <v>8</v>
      </c>
      <c r="D226" s="3"/>
      <c r="E226" s="3"/>
      <c r="F226" s="5">
        <f>F225*25%</f>
        <v>69.219504</v>
      </c>
    </row>
    <row r="227" spans="1:6" ht="12.75">
      <c r="A227" s="3">
        <v>8</v>
      </c>
      <c r="B227" s="21" t="s">
        <v>11</v>
      </c>
      <c r="C227" s="71" t="s">
        <v>8</v>
      </c>
      <c r="D227" s="71"/>
      <c r="E227" s="71"/>
      <c r="F227" s="23">
        <f>F225+F226</f>
        <v>346.09752000000003</v>
      </c>
    </row>
    <row r="228" spans="1:6" ht="12.75">
      <c r="A228" s="3">
        <v>9</v>
      </c>
      <c r="B228" s="4" t="s">
        <v>138</v>
      </c>
      <c r="C228" s="71" t="s">
        <v>8</v>
      </c>
      <c r="D228" s="4"/>
      <c r="E228" s="4"/>
      <c r="F228" s="5">
        <f>F227*18%</f>
        <v>62.2975536</v>
      </c>
    </row>
    <row r="229" spans="1:6" ht="12.75">
      <c r="A229" s="27">
        <v>10</v>
      </c>
      <c r="B229" s="24" t="s">
        <v>177</v>
      </c>
      <c r="C229" s="25" t="s">
        <v>8</v>
      </c>
      <c r="D229" s="24"/>
      <c r="E229" s="24"/>
      <c r="F229" s="26">
        <f>F227+F228</f>
        <v>408.39507360000005</v>
      </c>
    </row>
    <row r="231" spans="2:5" ht="12.75">
      <c r="B231" s="28" t="s">
        <v>12</v>
      </c>
      <c r="C231" s="28"/>
      <c r="D231" s="28"/>
      <c r="E231" s="28" t="s">
        <v>13</v>
      </c>
    </row>
  </sheetData>
  <mergeCells count="23">
    <mergeCell ref="A1:F1"/>
    <mergeCell ref="A3:F3"/>
    <mergeCell ref="A23:F23"/>
    <mergeCell ref="A25:F25"/>
    <mergeCell ref="A57:F57"/>
    <mergeCell ref="A59:F59"/>
    <mergeCell ref="A78:F78"/>
    <mergeCell ref="A80:F80"/>
    <mergeCell ref="A81:F81"/>
    <mergeCell ref="A113:F113"/>
    <mergeCell ref="A115:F115"/>
    <mergeCell ref="A116:F116"/>
    <mergeCell ref="A117:F117"/>
    <mergeCell ref="A136:F136"/>
    <mergeCell ref="A138:F138"/>
    <mergeCell ref="A169:F169"/>
    <mergeCell ref="A213:F213"/>
    <mergeCell ref="A215:F215"/>
    <mergeCell ref="A216:F216"/>
    <mergeCell ref="A171:F171"/>
    <mergeCell ref="A191:F191"/>
    <mergeCell ref="A193:F193"/>
    <mergeCell ref="A194:F1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6:H1031"/>
  <sheetViews>
    <sheetView workbookViewId="0" topLeftCell="A31">
      <selection activeCell="A6" sqref="A6:F7"/>
    </sheetView>
  </sheetViews>
  <sheetFormatPr defaultColWidth="9.140625" defaultRowHeight="12.75"/>
  <cols>
    <col min="1" max="1" width="4.7109375" style="0" customWidth="1"/>
    <col min="2" max="2" width="37.00390625" style="0" customWidth="1"/>
    <col min="4" max="4" width="12.57421875" style="0" customWidth="1"/>
    <col min="5" max="5" width="13.8515625" style="0" customWidth="1"/>
    <col min="6" max="6" width="13.00390625" style="0" customWidth="1"/>
  </cols>
  <sheetData>
    <row r="6" spans="1:6" ht="12.75">
      <c r="A6" s="88" t="s">
        <v>364</v>
      </c>
      <c r="B6" s="88"/>
      <c r="C6" s="88"/>
      <c r="D6" s="88"/>
      <c r="E6" s="88"/>
      <c r="F6" s="88"/>
    </row>
    <row r="7" spans="1:6" ht="12.75">
      <c r="A7" s="88" t="s">
        <v>365</v>
      </c>
      <c r="B7" s="88"/>
      <c r="C7" s="88"/>
      <c r="D7" s="88"/>
      <c r="E7" s="88"/>
      <c r="F7" s="88"/>
    </row>
    <row r="25" spans="1:6" ht="18.75">
      <c r="A25" s="87" t="s">
        <v>367</v>
      </c>
      <c r="B25" s="87"/>
      <c r="C25" s="87"/>
      <c r="D25" s="87"/>
      <c r="E25" s="87"/>
      <c r="F25" s="87"/>
    </row>
    <row r="26" spans="1:6" ht="18.75">
      <c r="A26" s="87" t="s">
        <v>366</v>
      </c>
      <c r="B26" s="87"/>
      <c r="C26" s="87"/>
      <c r="D26" s="87"/>
      <c r="E26" s="87"/>
      <c r="F26" s="87"/>
    </row>
    <row r="59" spans="1:6" ht="12.75">
      <c r="A59" s="79" t="s">
        <v>18</v>
      </c>
      <c r="B59" s="79"/>
      <c r="C59" s="79"/>
      <c r="D59" s="79"/>
      <c r="E59" s="79"/>
      <c r="F59" s="79"/>
    </row>
    <row r="60" spans="1:6" ht="12.75">
      <c r="A60" s="1"/>
      <c r="B60" s="1"/>
      <c r="C60" s="1"/>
      <c r="D60" s="1"/>
      <c r="E60" s="1"/>
      <c r="F60" s="1"/>
    </row>
    <row r="61" spans="1:6" ht="12.75">
      <c r="A61" s="80" t="s">
        <v>46</v>
      </c>
      <c r="B61" s="80"/>
      <c r="C61" s="80"/>
      <c r="D61" s="80"/>
      <c r="E61" s="80"/>
      <c r="F61" s="80"/>
    </row>
    <row r="62" spans="1:6" ht="12.75">
      <c r="A62" s="10" t="s">
        <v>0</v>
      </c>
      <c r="B62" s="10" t="s">
        <v>1</v>
      </c>
      <c r="C62" s="9" t="s">
        <v>2</v>
      </c>
      <c r="D62" s="10" t="s">
        <v>3</v>
      </c>
      <c r="E62" s="9" t="s">
        <v>4</v>
      </c>
      <c r="F62" s="10" t="s">
        <v>5</v>
      </c>
    </row>
    <row r="63" spans="1:6" ht="12.75">
      <c r="A63" s="11"/>
      <c r="B63" s="11"/>
      <c r="C63" s="12"/>
      <c r="D63" s="11"/>
      <c r="E63" s="12" t="s">
        <v>6</v>
      </c>
      <c r="F63" s="11" t="s">
        <v>6</v>
      </c>
    </row>
    <row r="64" spans="1:6" ht="12.75">
      <c r="A64" s="3" t="s">
        <v>14</v>
      </c>
      <c r="B64" s="4" t="s">
        <v>7</v>
      </c>
      <c r="C64" s="3" t="s">
        <v>8</v>
      </c>
      <c r="D64" s="3"/>
      <c r="E64" s="3"/>
      <c r="F64" s="5">
        <f>F65+F66</f>
        <v>91.96945827273746</v>
      </c>
    </row>
    <row r="65" spans="1:6" ht="12.75">
      <c r="A65" s="3"/>
      <c r="B65" s="4" t="s">
        <v>29</v>
      </c>
      <c r="C65" s="3" t="s">
        <v>9</v>
      </c>
      <c r="D65" s="13" t="s">
        <v>52</v>
      </c>
      <c r="E65" s="5">
        <f>7480*12/1787.8</f>
        <v>50.206958272737445</v>
      </c>
      <c r="F65" s="5">
        <f>E65*60/60</f>
        <v>50.206958272737445</v>
      </c>
    </row>
    <row r="66" spans="1:6" ht="12.75">
      <c r="A66" s="3"/>
      <c r="B66" s="4" t="s">
        <v>30</v>
      </c>
      <c r="C66" s="3" t="s">
        <v>9</v>
      </c>
      <c r="D66" s="13" t="s">
        <v>53</v>
      </c>
      <c r="E66" s="3">
        <v>38.55</v>
      </c>
      <c r="F66" s="5">
        <f>E66*65/60</f>
        <v>41.7625</v>
      </c>
    </row>
    <row r="67" spans="1:6" ht="12.75">
      <c r="A67" s="3" t="s">
        <v>15</v>
      </c>
      <c r="B67" s="4" t="s">
        <v>10</v>
      </c>
      <c r="C67" s="3" t="s">
        <v>8</v>
      </c>
      <c r="D67" s="5">
        <f>F65+F66</f>
        <v>91.96945827273746</v>
      </c>
      <c r="E67" s="3">
        <v>0.262</v>
      </c>
      <c r="F67" s="5">
        <f>D67*E67</f>
        <v>24.095998067457213</v>
      </c>
    </row>
    <row r="68" spans="1:6" ht="12.75">
      <c r="A68" s="3" t="s">
        <v>16</v>
      </c>
      <c r="B68" s="4" t="s">
        <v>19</v>
      </c>
      <c r="C68" s="3"/>
      <c r="D68" s="3"/>
      <c r="E68" s="3"/>
      <c r="F68" s="5">
        <f>F69+F70+F71+F72+F74+F75+F76+F77+F78+F79+F80+F81+F82+F73+F84+F83</f>
        <v>192.63230200000004</v>
      </c>
    </row>
    <row r="69" spans="1:6" ht="12.75">
      <c r="A69" s="3"/>
      <c r="B69" s="4" t="s">
        <v>38</v>
      </c>
      <c r="C69" s="3" t="s">
        <v>22</v>
      </c>
      <c r="D69" s="3">
        <v>0.002</v>
      </c>
      <c r="E69" s="3">
        <v>2125</v>
      </c>
      <c r="F69" s="5">
        <f>E69*D69</f>
        <v>4.25</v>
      </c>
    </row>
    <row r="70" spans="1:6" ht="12.75">
      <c r="A70" s="3"/>
      <c r="B70" s="14" t="s">
        <v>26</v>
      </c>
      <c r="C70" s="3" t="s">
        <v>40</v>
      </c>
      <c r="D70" s="3">
        <v>0.002</v>
      </c>
      <c r="E70" s="3">
        <v>4000</v>
      </c>
      <c r="F70" s="5">
        <f aca="true" t="shared" si="0" ref="F70:F84">E70*D70</f>
        <v>8</v>
      </c>
    </row>
    <row r="71" spans="1:6" ht="12.75">
      <c r="A71" s="3"/>
      <c r="B71" s="4" t="s">
        <v>39</v>
      </c>
      <c r="C71" s="3" t="s">
        <v>22</v>
      </c>
      <c r="D71" s="3">
        <v>0.005</v>
      </c>
      <c r="E71" s="3">
        <v>125</v>
      </c>
      <c r="F71" s="5">
        <f t="shared" si="0"/>
        <v>0.625</v>
      </c>
    </row>
    <row r="72" spans="1:6" ht="12.75">
      <c r="A72" s="3"/>
      <c r="B72" s="4" t="s">
        <v>43</v>
      </c>
      <c r="C72" s="3" t="s">
        <v>51</v>
      </c>
      <c r="D72" s="3">
        <v>0.25</v>
      </c>
      <c r="E72" s="3">
        <v>108</v>
      </c>
      <c r="F72" s="5">
        <f>E72*D72</f>
        <v>27</v>
      </c>
    </row>
    <row r="73" spans="1:6" ht="12.75">
      <c r="A73" s="3"/>
      <c r="B73" s="4" t="s">
        <v>41</v>
      </c>
      <c r="C73" s="3" t="s">
        <v>49</v>
      </c>
      <c r="D73" s="3">
        <v>0.002</v>
      </c>
      <c r="E73" s="3">
        <v>2620</v>
      </c>
      <c r="F73" s="5">
        <f>E73*D73</f>
        <v>5.24</v>
      </c>
    </row>
    <row r="74" spans="1:6" ht="12.75">
      <c r="A74" s="3"/>
      <c r="B74" s="4" t="s">
        <v>23</v>
      </c>
      <c r="C74" s="3" t="s">
        <v>24</v>
      </c>
      <c r="D74" s="3">
        <v>8</v>
      </c>
      <c r="E74" s="3">
        <v>13.42</v>
      </c>
      <c r="F74" s="5">
        <f t="shared" si="0"/>
        <v>107.36</v>
      </c>
    </row>
    <row r="75" spans="1:6" ht="12.75">
      <c r="A75" s="3"/>
      <c r="B75" s="4" t="s">
        <v>44</v>
      </c>
      <c r="C75" s="3" t="s">
        <v>42</v>
      </c>
      <c r="D75" s="3">
        <v>0.001</v>
      </c>
      <c r="E75" s="3">
        <v>6400</v>
      </c>
      <c r="F75" s="5">
        <f t="shared" si="0"/>
        <v>6.4</v>
      </c>
    </row>
    <row r="76" spans="1:6" ht="12.75">
      <c r="A76" s="3"/>
      <c r="B76" s="4" t="s">
        <v>27</v>
      </c>
      <c r="C76" s="3" t="s">
        <v>22</v>
      </c>
      <c r="D76" s="3">
        <v>0.0005</v>
      </c>
      <c r="E76" s="3">
        <v>1555</v>
      </c>
      <c r="F76" s="5">
        <f t="shared" si="0"/>
        <v>0.7775</v>
      </c>
    </row>
    <row r="77" spans="1:6" ht="12.75">
      <c r="A77" s="3"/>
      <c r="B77" s="4" t="s">
        <v>28</v>
      </c>
      <c r="C77" s="3" t="s">
        <v>24</v>
      </c>
      <c r="D77" s="3">
        <v>1</v>
      </c>
      <c r="E77" s="3">
        <v>1.73</v>
      </c>
      <c r="F77" s="5">
        <f t="shared" si="0"/>
        <v>1.73</v>
      </c>
    </row>
    <row r="78" spans="1:6" ht="12.75">
      <c r="A78" s="3"/>
      <c r="B78" s="4" t="s">
        <v>47</v>
      </c>
      <c r="C78" s="3" t="s">
        <v>24</v>
      </c>
      <c r="D78" s="3">
        <v>2</v>
      </c>
      <c r="E78" s="3">
        <v>7</v>
      </c>
      <c r="F78" s="5">
        <f t="shared" si="0"/>
        <v>14</v>
      </c>
    </row>
    <row r="79" spans="1:6" ht="12.75">
      <c r="A79" s="3"/>
      <c r="B79" s="4" t="s">
        <v>31</v>
      </c>
      <c r="C79" s="3" t="s">
        <v>24</v>
      </c>
      <c r="D79" s="3">
        <v>1</v>
      </c>
      <c r="E79" s="5">
        <v>0.75</v>
      </c>
      <c r="F79" s="5">
        <f t="shared" si="0"/>
        <v>0.75</v>
      </c>
    </row>
    <row r="80" spans="1:6" ht="12.75">
      <c r="A80" s="3"/>
      <c r="B80" s="4" t="s">
        <v>32</v>
      </c>
      <c r="C80" s="3" t="s">
        <v>48</v>
      </c>
      <c r="D80" s="3">
        <v>0.0025</v>
      </c>
      <c r="E80" s="5">
        <v>220</v>
      </c>
      <c r="F80" s="5">
        <f t="shared" si="0"/>
        <v>0.55</v>
      </c>
    </row>
    <row r="81" spans="1:6" ht="12.75">
      <c r="A81" s="3"/>
      <c r="B81" s="4" t="s">
        <v>37</v>
      </c>
      <c r="C81" s="3" t="s">
        <v>49</v>
      </c>
      <c r="D81" s="3">
        <v>0.003</v>
      </c>
      <c r="E81" s="5">
        <v>168</v>
      </c>
      <c r="F81" s="5">
        <f t="shared" si="0"/>
        <v>0.504</v>
      </c>
    </row>
    <row r="82" spans="1:6" ht="12.75">
      <c r="A82" s="3"/>
      <c r="B82" s="4" t="s">
        <v>50</v>
      </c>
      <c r="C82" s="3" t="s">
        <v>49</v>
      </c>
      <c r="D82" s="3">
        <v>0.0006</v>
      </c>
      <c r="E82" s="5">
        <v>606.67</v>
      </c>
      <c r="F82" s="5">
        <f t="shared" si="0"/>
        <v>0.36400199999999994</v>
      </c>
    </row>
    <row r="83" spans="1:6" ht="12.75">
      <c r="A83" s="3"/>
      <c r="B83" s="4" t="s">
        <v>84</v>
      </c>
      <c r="C83" s="3" t="s">
        <v>49</v>
      </c>
      <c r="D83" s="3">
        <v>0.005</v>
      </c>
      <c r="E83" s="3">
        <v>1236.36</v>
      </c>
      <c r="F83" s="5">
        <f>E83*D83</f>
        <v>6.1818</v>
      </c>
    </row>
    <row r="84" spans="1:6" ht="12.75">
      <c r="A84" s="3"/>
      <c r="B84" s="4" t="s">
        <v>63</v>
      </c>
      <c r="C84" s="3" t="s">
        <v>64</v>
      </c>
      <c r="D84" s="3">
        <v>2</v>
      </c>
      <c r="E84" s="5">
        <v>4.45</v>
      </c>
      <c r="F84" s="5">
        <f t="shared" si="0"/>
        <v>8.9</v>
      </c>
    </row>
    <row r="85" spans="1:6" ht="12.75">
      <c r="A85" s="3">
        <v>4</v>
      </c>
      <c r="B85" s="4" t="s">
        <v>25</v>
      </c>
      <c r="C85" s="3" t="s">
        <v>8</v>
      </c>
      <c r="D85" s="3"/>
      <c r="E85" s="3"/>
      <c r="F85" s="5">
        <f>F64*74.32%</f>
        <v>68.35170138829848</v>
      </c>
    </row>
    <row r="86" spans="1:6" ht="12.75">
      <c r="A86" s="3">
        <v>5</v>
      </c>
      <c r="B86" s="4" t="s">
        <v>17</v>
      </c>
      <c r="C86" s="3" t="s">
        <v>8</v>
      </c>
      <c r="D86" s="3"/>
      <c r="E86" s="3"/>
      <c r="F86" s="5">
        <f>F85+F68+F67+F64</f>
        <v>377.04945972849316</v>
      </c>
    </row>
    <row r="87" spans="1:6" ht="12.75">
      <c r="A87" s="3">
        <v>6</v>
      </c>
      <c r="B87" s="4" t="s">
        <v>54</v>
      </c>
      <c r="C87" s="3" t="s">
        <v>8</v>
      </c>
      <c r="D87" s="3"/>
      <c r="E87" s="3"/>
      <c r="F87" s="5">
        <f>F86*25%</f>
        <v>94.26236493212329</v>
      </c>
    </row>
    <row r="88" spans="1:6" ht="12.75">
      <c r="A88" s="3"/>
      <c r="B88" s="6" t="s">
        <v>11</v>
      </c>
      <c r="C88" s="3" t="s">
        <v>8</v>
      </c>
      <c r="D88" s="3"/>
      <c r="E88" s="3"/>
      <c r="F88" s="7">
        <f>F86+F87</f>
        <v>471.3118246606165</v>
      </c>
    </row>
    <row r="89" spans="1:6" ht="12.75">
      <c r="A89" s="1"/>
      <c r="B89" s="1"/>
      <c r="C89" s="1"/>
      <c r="D89" s="1"/>
      <c r="E89" s="1"/>
      <c r="F89" s="1"/>
    </row>
    <row r="90" spans="1:5" ht="12.75">
      <c r="A90" s="1"/>
      <c r="B90" s="28" t="s">
        <v>12</v>
      </c>
      <c r="C90" s="1"/>
      <c r="D90" s="1"/>
      <c r="E90" s="28" t="s">
        <v>13</v>
      </c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6" ht="12.75">
      <c r="A118" s="79" t="s">
        <v>18</v>
      </c>
      <c r="B118" s="79"/>
      <c r="C118" s="79"/>
      <c r="D118" s="79"/>
      <c r="E118" s="79"/>
      <c r="F118" s="79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80" t="s">
        <v>45</v>
      </c>
      <c r="B120" s="80"/>
      <c r="C120" s="80"/>
      <c r="D120" s="80"/>
      <c r="E120" s="80"/>
      <c r="F120" s="80"/>
    </row>
    <row r="121" spans="1:6" ht="12.75">
      <c r="A121" s="11" t="s">
        <v>0</v>
      </c>
      <c r="B121" s="11" t="s">
        <v>1</v>
      </c>
      <c r="C121" s="12" t="s">
        <v>2</v>
      </c>
      <c r="D121" s="11" t="s">
        <v>3</v>
      </c>
      <c r="E121" s="12" t="s">
        <v>4</v>
      </c>
      <c r="F121" s="11" t="s">
        <v>5</v>
      </c>
    </row>
    <row r="122" spans="1:6" ht="12.75">
      <c r="A122" s="11"/>
      <c r="B122" s="11"/>
      <c r="C122" s="12"/>
      <c r="D122" s="11"/>
      <c r="E122" s="12" t="s">
        <v>6</v>
      </c>
      <c r="F122" s="11" t="s">
        <v>6</v>
      </c>
    </row>
    <row r="123" spans="1:6" ht="12.75">
      <c r="A123" s="3" t="s">
        <v>14</v>
      </c>
      <c r="B123" s="4" t="s">
        <v>7</v>
      </c>
      <c r="C123" s="3" t="s">
        <v>8</v>
      </c>
      <c r="D123" s="3"/>
      <c r="E123" s="3"/>
      <c r="F123" s="5">
        <f>F124+F125</f>
        <v>34.72565275757915</v>
      </c>
    </row>
    <row r="124" spans="1:6" ht="12.75">
      <c r="A124" s="3"/>
      <c r="B124" s="4" t="s">
        <v>29</v>
      </c>
      <c r="C124" s="3" t="s">
        <v>9</v>
      </c>
      <c r="D124" s="13" t="s">
        <v>20</v>
      </c>
      <c r="E124" s="5">
        <f>7480*12/1787.8</f>
        <v>50.206958272737445</v>
      </c>
      <c r="F124" s="5">
        <f>E124*20/60</f>
        <v>16.73565275757915</v>
      </c>
    </row>
    <row r="125" spans="1:6" ht="12.75">
      <c r="A125" s="3"/>
      <c r="B125" s="4" t="s">
        <v>30</v>
      </c>
      <c r="C125" s="3" t="s">
        <v>9</v>
      </c>
      <c r="D125" s="13" t="s">
        <v>21</v>
      </c>
      <c r="E125" s="3">
        <v>38.55</v>
      </c>
      <c r="F125" s="5">
        <f>E125*28/60</f>
        <v>17.99</v>
      </c>
    </row>
    <row r="126" spans="1:6" ht="12.75">
      <c r="A126" s="3" t="s">
        <v>15</v>
      </c>
      <c r="B126" s="4" t="s">
        <v>10</v>
      </c>
      <c r="C126" s="3" t="s">
        <v>8</v>
      </c>
      <c r="D126" s="5">
        <f>F124+F125</f>
        <v>34.72565275757915</v>
      </c>
      <c r="E126" s="3">
        <v>0.262</v>
      </c>
      <c r="F126" s="5">
        <f>D126*E126</f>
        <v>9.098121022485737</v>
      </c>
    </row>
    <row r="127" spans="1:6" ht="12.75">
      <c r="A127" s="3" t="s">
        <v>16</v>
      </c>
      <c r="B127" s="4" t="s">
        <v>19</v>
      </c>
      <c r="C127" s="3"/>
      <c r="D127" s="3"/>
      <c r="E127" s="3"/>
      <c r="F127" s="5">
        <f>F128+F129+F130+F131+F132+F133+F134+F135+F136+F137+F138+F139+F140</f>
        <v>53.032301999999994</v>
      </c>
    </row>
    <row r="128" spans="1:6" ht="12.75">
      <c r="A128" s="3"/>
      <c r="B128" s="4" t="s">
        <v>38</v>
      </c>
      <c r="C128" s="3" t="s">
        <v>22</v>
      </c>
      <c r="D128" s="3">
        <v>0.002</v>
      </c>
      <c r="E128" s="3">
        <v>2125</v>
      </c>
      <c r="F128" s="5">
        <f>E128*D128</f>
        <v>4.25</v>
      </c>
    </row>
    <row r="129" spans="1:6" ht="12.75">
      <c r="A129" s="3"/>
      <c r="B129" s="14" t="s">
        <v>26</v>
      </c>
      <c r="C129" s="3" t="s">
        <v>40</v>
      </c>
      <c r="D129" s="3">
        <v>0.002</v>
      </c>
      <c r="E129" s="3">
        <v>4000</v>
      </c>
      <c r="F129" s="5">
        <f>E129*D129</f>
        <v>8</v>
      </c>
    </row>
    <row r="130" spans="1:6" ht="12.75">
      <c r="A130" s="3"/>
      <c r="B130" s="4" t="s">
        <v>39</v>
      </c>
      <c r="C130" s="3" t="s">
        <v>22</v>
      </c>
      <c r="D130" s="3">
        <v>0.005</v>
      </c>
      <c r="E130" s="3">
        <v>125</v>
      </c>
      <c r="F130" s="5">
        <f>E130*D130</f>
        <v>0.625</v>
      </c>
    </row>
    <row r="131" spans="1:6" ht="12.75">
      <c r="A131" s="3"/>
      <c r="B131" s="4" t="s">
        <v>44</v>
      </c>
      <c r="C131" s="3" t="s">
        <v>42</v>
      </c>
      <c r="D131" s="3">
        <v>0.001</v>
      </c>
      <c r="E131" s="3">
        <v>6400</v>
      </c>
      <c r="F131" s="5">
        <f aca="true" t="shared" si="1" ref="F131:F139">E131*D131</f>
        <v>6.4</v>
      </c>
    </row>
    <row r="132" spans="1:6" ht="12.75">
      <c r="A132" s="3"/>
      <c r="B132" s="4" t="s">
        <v>27</v>
      </c>
      <c r="C132" s="3" t="s">
        <v>22</v>
      </c>
      <c r="D132" s="3">
        <v>0.0005</v>
      </c>
      <c r="E132" s="3">
        <v>1555</v>
      </c>
      <c r="F132" s="5">
        <f t="shared" si="1"/>
        <v>0.7775</v>
      </c>
    </row>
    <row r="133" spans="1:6" ht="12.75">
      <c r="A133" s="3"/>
      <c r="B133" s="4" t="s">
        <v>28</v>
      </c>
      <c r="C133" s="3" t="s">
        <v>24</v>
      </c>
      <c r="D133" s="3">
        <v>1</v>
      </c>
      <c r="E133" s="3">
        <v>1.73</v>
      </c>
      <c r="F133" s="5">
        <f t="shared" si="1"/>
        <v>1.73</v>
      </c>
    </row>
    <row r="134" spans="1:6" ht="12.75">
      <c r="A134" s="3"/>
      <c r="B134" s="4" t="s">
        <v>47</v>
      </c>
      <c r="C134" s="3" t="s">
        <v>24</v>
      </c>
      <c r="D134" s="3">
        <v>2</v>
      </c>
      <c r="E134" s="3">
        <v>7</v>
      </c>
      <c r="F134" s="5">
        <f t="shared" si="1"/>
        <v>14</v>
      </c>
    </row>
    <row r="135" spans="1:6" ht="12.75">
      <c r="A135" s="3"/>
      <c r="B135" s="4" t="s">
        <v>31</v>
      </c>
      <c r="C135" s="3" t="s">
        <v>24</v>
      </c>
      <c r="D135" s="3">
        <v>1</v>
      </c>
      <c r="E135" s="5">
        <v>0.75</v>
      </c>
      <c r="F135" s="5">
        <f t="shared" si="1"/>
        <v>0.75</v>
      </c>
    </row>
    <row r="136" spans="1:6" ht="12.75">
      <c r="A136" s="3"/>
      <c r="B136" s="4" t="s">
        <v>32</v>
      </c>
      <c r="C136" s="3" t="s">
        <v>48</v>
      </c>
      <c r="D136" s="3">
        <v>0.0025</v>
      </c>
      <c r="E136" s="5">
        <v>220</v>
      </c>
      <c r="F136" s="5">
        <f t="shared" si="1"/>
        <v>0.55</v>
      </c>
    </row>
    <row r="137" spans="1:6" ht="12.75">
      <c r="A137" s="3"/>
      <c r="B137" s="4" t="s">
        <v>37</v>
      </c>
      <c r="C137" s="3" t="s">
        <v>49</v>
      </c>
      <c r="D137" s="3">
        <v>0.003</v>
      </c>
      <c r="E137" s="5">
        <v>168</v>
      </c>
      <c r="F137" s="5">
        <f t="shared" si="1"/>
        <v>0.504</v>
      </c>
    </row>
    <row r="138" spans="1:6" ht="12.75">
      <c r="A138" s="3"/>
      <c r="B138" s="4" t="s">
        <v>50</v>
      </c>
      <c r="C138" s="3" t="s">
        <v>49</v>
      </c>
      <c r="D138" s="3">
        <v>0.0006</v>
      </c>
      <c r="E138" s="5">
        <v>606.67</v>
      </c>
      <c r="F138" s="5">
        <f t="shared" si="1"/>
        <v>0.36400199999999994</v>
      </c>
    </row>
    <row r="139" spans="1:6" ht="12.75">
      <c r="A139" s="3"/>
      <c r="B139" s="4" t="s">
        <v>63</v>
      </c>
      <c r="C139" s="3" t="s">
        <v>64</v>
      </c>
      <c r="D139" s="3">
        <v>2</v>
      </c>
      <c r="E139" s="5">
        <v>4.45</v>
      </c>
      <c r="F139" s="5">
        <f t="shared" si="1"/>
        <v>8.9</v>
      </c>
    </row>
    <row r="140" spans="1:6" ht="12.75">
      <c r="A140" s="3"/>
      <c r="B140" s="4" t="s">
        <v>84</v>
      </c>
      <c r="C140" s="3" t="s">
        <v>49</v>
      </c>
      <c r="D140" s="3">
        <v>0.005</v>
      </c>
      <c r="E140" s="3">
        <v>1236.36</v>
      </c>
      <c r="F140" s="5">
        <f>E140*D140</f>
        <v>6.1818</v>
      </c>
    </row>
    <row r="141" spans="1:6" ht="12.75">
      <c r="A141" s="3">
        <v>4</v>
      </c>
      <c r="B141" s="4" t="s">
        <v>25</v>
      </c>
      <c r="C141" s="3" t="s">
        <v>8</v>
      </c>
      <c r="D141" s="3"/>
      <c r="E141" s="3"/>
      <c r="F141" s="5">
        <f>F123*74.32%</f>
        <v>25.80810512943282</v>
      </c>
    </row>
    <row r="142" spans="1:6" ht="12.75">
      <c r="A142" s="3">
        <v>5</v>
      </c>
      <c r="B142" s="4" t="s">
        <v>17</v>
      </c>
      <c r="C142" s="3" t="s">
        <v>8</v>
      </c>
      <c r="D142" s="3"/>
      <c r="E142" s="3"/>
      <c r="F142" s="5">
        <v>122.67</v>
      </c>
    </row>
    <row r="143" spans="1:6" ht="12.75">
      <c r="A143" s="3">
        <v>6</v>
      </c>
      <c r="B143" s="4" t="s">
        <v>54</v>
      </c>
      <c r="C143" s="3" t="s">
        <v>8</v>
      </c>
      <c r="D143" s="3"/>
      <c r="E143" s="3"/>
      <c r="F143" s="5">
        <f>F142*25%</f>
        <v>30.6675</v>
      </c>
    </row>
    <row r="144" spans="1:6" ht="12.75">
      <c r="A144" s="3"/>
      <c r="B144" s="6" t="s">
        <v>11</v>
      </c>
      <c r="C144" s="3" t="s">
        <v>8</v>
      </c>
      <c r="D144" s="3"/>
      <c r="E144" s="3"/>
      <c r="F144" s="7">
        <f>F142+F143</f>
        <v>153.3375</v>
      </c>
    </row>
    <row r="145" spans="1:6" ht="12.75">
      <c r="A145" s="1"/>
      <c r="B145" s="1"/>
      <c r="C145" s="1"/>
      <c r="D145" s="1"/>
      <c r="E145" s="1"/>
      <c r="F145" s="1"/>
    </row>
    <row r="146" spans="1:5" ht="12.75">
      <c r="A146" s="1"/>
      <c r="B146" s="28" t="s">
        <v>12</v>
      </c>
      <c r="C146" s="28"/>
      <c r="D146" s="28"/>
      <c r="E146" s="28" t="s">
        <v>13</v>
      </c>
    </row>
    <row r="147" spans="1:5" ht="12.75">
      <c r="A147" s="1"/>
      <c r="B147" s="28"/>
      <c r="C147" s="28"/>
      <c r="D147" s="28"/>
      <c r="E147" s="28"/>
    </row>
    <row r="148" spans="1:5" ht="12.75">
      <c r="A148" s="1"/>
      <c r="B148" s="1"/>
      <c r="C148" s="1"/>
      <c r="D148" s="1"/>
      <c r="E148" s="1"/>
    </row>
    <row r="149" spans="1:6" ht="12.75">
      <c r="A149" s="79" t="s">
        <v>18</v>
      </c>
      <c r="B149" s="79"/>
      <c r="C149" s="79"/>
      <c r="D149" s="79"/>
      <c r="E149" s="79"/>
      <c r="F149" s="79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80" t="s">
        <v>55</v>
      </c>
      <c r="B151" s="80"/>
      <c r="C151" s="80"/>
      <c r="D151" s="80"/>
      <c r="E151" s="80"/>
      <c r="F151" s="80"/>
    </row>
    <row r="152" spans="1:8" ht="12.75">
      <c r="A152" s="10" t="s">
        <v>0</v>
      </c>
      <c r="B152" s="10" t="s">
        <v>1</v>
      </c>
      <c r="C152" s="9" t="s">
        <v>2</v>
      </c>
      <c r="D152" s="10" t="s">
        <v>3</v>
      </c>
      <c r="E152" s="9" t="s">
        <v>4</v>
      </c>
      <c r="F152" s="10" t="s">
        <v>5</v>
      </c>
      <c r="G152" s="15"/>
      <c r="H152" s="15"/>
    </row>
    <row r="153" spans="1:8" ht="12.75">
      <c r="A153" s="11"/>
      <c r="B153" s="11"/>
      <c r="C153" s="12"/>
      <c r="D153" s="11"/>
      <c r="E153" s="12" t="s">
        <v>6</v>
      </c>
      <c r="F153" s="11" t="s">
        <v>6</v>
      </c>
      <c r="G153" s="15"/>
      <c r="H153" s="15"/>
    </row>
    <row r="154" spans="1:8" ht="12.75">
      <c r="A154" s="3" t="s">
        <v>14</v>
      </c>
      <c r="B154" s="4" t="s">
        <v>7</v>
      </c>
      <c r="C154" s="3" t="s">
        <v>8</v>
      </c>
      <c r="D154" s="3"/>
      <c r="E154" s="3"/>
      <c r="F154" s="5">
        <f>F155+F156</f>
        <v>19.54426110303166</v>
      </c>
      <c r="G154" s="15"/>
      <c r="H154" s="15"/>
    </row>
    <row r="155" spans="1:8" ht="12.75">
      <c r="A155" s="3"/>
      <c r="B155" s="4" t="s">
        <v>29</v>
      </c>
      <c r="C155" s="3" t="s">
        <v>9</v>
      </c>
      <c r="D155" s="13" t="s">
        <v>71</v>
      </c>
      <c r="E155" s="5">
        <f>7480*12/1787.8</f>
        <v>50.206958272737445</v>
      </c>
      <c r="F155" s="5">
        <f>E155*8/60</f>
        <v>6.69426110303166</v>
      </c>
      <c r="G155" s="15"/>
      <c r="H155" s="15"/>
    </row>
    <row r="156" spans="1:8" ht="12.75">
      <c r="A156" s="3"/>
      <c r="B156" s="4" t="s">
        <v>30</v>
      </c>
      <c r="C156" s="3" t="s">
        <v>9</v>
      </c>
      <c r="D156" s="13" t="s">
        <v>20</v>
      </c>
      <c r="E156" s="3">
        <v>38.55</v>
      </c>
      <c r="F156" s="5">
        <f>E156*20/60</f>
        <v>12.85</v>
      </c>
      <c r="G156" s="15"/>
      <c r="H156" s="15"/>
    </row>
    <row r="157" spans="1:8" ht="12.75">
      <c r="A157" s="3" t="s">
        <v>15</v>
      </c>
      <c r="B157" s="4" t="s">
        <v>10</v>
      </c>
      <c r="C157" s="3" t="s">
        <v>8</v>
      </c>
      <c r="D157" s="5">
        <f>F155+F156</f>
        <v>19.54426110303166</v>
      </c>
      <c r="E157" s="3">
        <v>0.262</v>
      </c>
      <c r="F157" s="5">
        <f>D157*E157</f>
        <v>5.120596408994294</v>
      </c>
      <c r="G157" s="15"/>
      <c r="H157" s="15"/>
    </row>
    <row r="158" spans="1:8" ht="12.75">
      <c r="A158" s="3" t="s">
        <v>16</v>
      </c>
      <c r="B158" s="4" t="s">
        <v>19</v>
      </c>
      <c r="C158" s="3"/>
      <c r="D158" s="3"/>
      <c r="E158" s="3"/>
      <c r="F158" s="5">
        <v>366.66</v>
      </c>
      <c r="G158" s="15"/>
      <c r="H158" s="15"/>
    </row>
    <row r="159" spans="1:8" ht="12.75">
      <c r="A159" s="3"/>
      <c r="B159" s="4" t="s">
        <v>57</v>
      </c>
      <c r="C159" s="3" t="s">
        <v>72</v>
      </c>
      <c r="D159" s="3">
        <v>1</v>
      </c>
      <c r="E159" s="3">
        <v>286.1</v>
      </c>
      <c r="F159" s="5">
        <f aca="true" t="shared" si="2" ref="F159:F170">E159*D159</f>
        <v>286.1</v>
      </c>
      <c r="G159" s="15"/>
      <c r="H159" s="15"/>
    </row>
    <row r="160" spans="1:8" ht="12.75">
      <c r="A160" s="3"/>
      <c r="B160" s="14" t="s">
        <v>65</v>
      </c>
      <c r="C160" s="3" t="s">
        <v>66</v>
      </c>
      <c r="D160" s="18">
        <v>0.5</v>
      </c>
      <c r="E160" s="3">
        <v>99.4</v>
      </c>
      <c r="F160" s="5">
        <f t="shared" si="2"/>
        <v>49.7</v>
      </c>
      <c r="G160" s="15"/>
      <c r="H160" s="15"/>
    </row>
    <row r="161" spans="1:8" ht="12.75">
      <c r="A161" s="3"/>
      <c r="B161" s="4" t="s">
        <v>39</v>
      </c>
      <c r="C161" s="3" t="s">
        <v>22</v>
      </c>
      <c r="D161" s="3">
        <v>0.005</v>
      </c>
      <c r="E161" s="3">
        <v>125</v>
      </c>
      <c r="F161" s="5">
        <f t="shared" si="2"/>
        <v>0.625</v>
      </c>
      <c r="G161" s="15"/>
      <c r="H161" s="15"/>
    </row>
    <row r="162" spans="1:8" ht="12.75">
      <c r="A162" s="3"/>
      <c r="B162" s="4" t="s">
        <v>58</v>
      </c>
      <c r="C162" s="3" t="s">
        <v>42</v>
      </c>
      <c r="D162" s="3">
        <v>0.0003</v>
      </c>
      <c r="E162" s="3">
        <v>350</v>
      </c>
      <c r="F162" s="5">
        <f t="shared" si="2"/>
        <v>0.105</v>
      </c>
      <c r="G162" s="15"/>
      <c r="H162" s="15"/>
    </row>
    <row r="163" spans="1:8" ht="12.75">
      <c r="A163" s="3"/>
      <c r="B163" s="4" t="s">
        <v>36</v>
      </c>
      <c r="C163" s="3" t="s">
        <v>42</v>
      </c>
      <c r="D163" s="3">
        <v>0.004</v>
      </c>
      <c r="E163" s="3">
        <v>1709.08</v>
      </c>
      <c r="F163" s="5">
        <f t="shared" si="2"/>
        <v>6.83632</v>
      </c>
      <c r="G163" s="15"/>
      <c r="H163" s="15"/>
    </row>
    <row r="164" spans="1:8" ht="12.75">
      <c r="A164" s="3"/>
      <c r="B164" s="4" t="s">
        <v>44</v>
      </c>
      <c r="C164" s="3" t="s">
        <v>42</v>
      </c>
      <c r="D164" s="3">
        <v>0.001</v>
      </c>
      <c r="E164" s="3">
        <v>6400</v>
      </c>
      <c r="F164" s="5">
        <f t="shared" si="2"/>
        <v>6.4</v>
      </c>
      <c r="G164" s="15"/>
      <c r="H164" s="15"/>
    </row>
    <row r="165" spans="1:8" ht="12.75">
      <c r="A165" s="3"/>
      <c r="B165" s="4" t="s">
        <v>63</v>
      </c>
      <c r="C165" s="3" t="s">
        <v>64</v>
      </c>
      <c r="D165" s="3">
        <v>2</v>
      </c>
      <c r="E165" s="3">
        <v>4.45</v>
      </c>
      <c r="F165" s="5">
        <f t="shared" si="2"/>
        <v>8.9</v>
      </c>
      <c r="G165" s="15"/>
      <c r="H165" s="15"/>
    </row>
    <row r="166" spans="1:8" ht="12.75">
      <c r="A166" s="3"/>
      <c r="B166" s="4" t="s">
        <v>31</v>
      </c>
      <c r="C166" s="3" t="s">
        <v>24</v>
      </c>
      <c r="D166" s="3">
        <v>1</v>
      </c>
      <c r="E166" s="5">
        <v>0.75</v>
      </c>
      <c r="F166" s="5">
        <f t="shared" si="2"/>
        <v>0.75</v>
      </c>
      <c r="G166" s="15"/>
      <c r="H166" s="15"/>
    </row>
    <row r="167" spans="1:8" ht="12.75">
      <c r="A167" s="3"/>
      <c r="B167" s="4" t="s">
        <v>32</v>
      </c>
      <c r="C167" s="3" t="s">
        <v>48</v>
      </c>
      <c r="D167" s="3">
        <v>0.002</v>
      </c>
      <c r="E167" s="5">
        <v>220</v>
      </c>
      <c r="F167" s="5">
        <f t="shared" si="2"/>
        <v>0.44</v>
      </c>
      <c r="G167" s="15"/>
      <c r="H167" s="15"/>
    </row>
    <row r="168" spans="1:8" ht="12.75">
      <c r="A168" s="3"/>
      <c r="B168" s="4" t="s">
        <v>37</v>
      </c>
      <c r="C168" s="3" t="s">
        <v>49</v>
      </c>
      <c r="D168" s="3">
        <v>0.0015</v>
      </c>
      <c r="E168" s="5">
        <v>168</v>
      </c>
      <c r="F168" s="5">
        <f t="shared" si="2"/>
        <v>0.252</v>
      </c>
      <c r="G168" s="15"/>
      <c r="H168" s="15"/>
    </row>
    <row r="169" spans="1:8" ht="12.75">
      <c r="A169" s="3"/>
      <c r="B169" s="4" t="s">
        <v>84</v>
      </c>
      <c r="C169" s="3" t="s">
        <v>49</v>
      </c>
      <c r="D169" s="3">
        <v>0.005</v>
      </c>
      <c r="E169" s="3">
        <v>1236.36</v>
      </c>
      <c r="F169" s="5">
        <f t="shared" si="2"/>
        <v>6.1818</v>
      </c>
      <c r="G169" s="15"/>
      <c r="H169" s="15"/>
    </row>
    <row r="170" spans="1:8" ht="12.75">
      <c r="A170" s="3"/>
      <c r="B170" s="4" t="s">
        <v>50</v>
      </c>
      <c r="C170" s="3" t="s">
        <v>49</v>
      </c>
      <c r="D170" s="3">
        <v>0.0006</v>
      </c>
      <c r="E170" s="5">
        <v>606.67</v>
      </c>
      <c r="F170" s="5">
        <f t="shared" si="2"/>
        <v>0.36400199999999994</v>
      </c>
      <c r="G170" s="15"/>
      <c r="H170" s="15"/>
    </row>
    <row r="171" spans="1:8" ht="12.75">
      <c r="A171" s="3">
        <v>4</v>
      </c>
      <c r="B171" s="4" t="s">
        <v>25</v>
      </c>
      <c r="C171" s="3" t="s">
        <v>8</v>
      </c>
      <c r="D171" s="3"/>
      <c r="E171" s="3"/>
      <c r="F171" s="5">
        <v>14.52</v>
      </c>
      <c r="G171" s="15"/>
      <c r="H171" s="15"/>
    </row>
    <row r="172" spans="1:8" ht="12.75">
      <c r="A172" s="3">
        <v>5</v>
      </c>
      <c r="B172" s="4" t="s">
        <v>17</v>
      </c>
      <c r="C172" s="3" t="s">
        <v>8</v>
      </c>
      <c r="D172" s="3"/>
      <c r="E172" s="3"/>
      <c r="F172" s="5">
        <f>F171+F158+F157+F154</f>
        <v>405.84485751202595</v>
      </c>
      <c r="G172" s="15"/>
      <c r="H172" s="15"/>
    </row>
    <row r="173" spans="1:8" ht="12.75">
      <c r="A173" s="3">
        <v>6</v>
      </c>
      <c r="B173" s="4" t="s">
        <v>54</v>
      </c>
      <c r="C173" s="3" t="s">
        <v>8</v>
      </c>
      <c r="D173" s="3"/>
      <c r="E173" s="3"/>
      <c r="F173" s="5">
        <f>F172*25%</f>
        <v>101.46121437800649</v>
      </c>
      <c r="G173" s="15"/>
      <c r="H173" s="15"/>
    </row>
    <row r="174" spans="1:8" ht="12.75">
      <c r="A174" s="3"/>
      <c r="B174" s="6" t="s">
        <v>11</v>
      </c>
      <c r="C174" s="3" t="s">
        <v>8</v>
      </c>
      <c r="D174" s="3"/>
      <c r="E174" s="3"/>
      <c r="F174" s="7">
        <v>507.3</v>
      </c>
      <c r="G174" s="15"/>
      <c r="H174" s="15"/>
    </row>
    <row r="175" spans="1:8" ht="12.75">
      <c r="A175" s="16"/>
      <c r="B175" s="15"/>
      <c r="C175" s="16"/>
      <c r="D175" s="16"/>
      <c r="E175" s="17"/>
      <c r="F175" s="17"/>
      <c r="G175" s="15"/>
      <c r="H175" s="15"/>
    </row>
    <row r="176" spans="1:5" ht="12.75">
      <c r="A176" s="1"/>
      <c r="B176" s="1" t="s">
        <v>12</v>
      </c>
      <c r="C176" s="1"/>
      <c r="D176" s="1"/>
      <c r="E176" s="1" t="s">
        <v>13</v>
      </c>
    </row>
    <row r="177" spans="1:6" ht="12.75">
      <c r="A177" s="79" t="s">
        <v>18</v>
      </c>
      <c r="B177" s="79"/>
      <c r="C177" s="79"/>
      <c r="D177" s="79"/>
      <c r="E177" s="79"/>
      <c r="F177" s="79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80" t="s">
        <v>70</v>
      </c>
      <c r="B179" s="80"/>
      <c r="C179" s="80"/>
      <c r="D179" s="80"/>
      <c r="E179" s="80"/>
      <c r="F179" s="80"/>
    </row>
    <row r="180" spans="1:6" ht="12.75">
      <c r="A180" s="10" t="s">
        <v>0</v>
      </c>
      <c r="B180" s="10" t="s">
        <v>1</v>
      </c>
      <c r="C180" s="9" t="s">
        <v>2</v>
      </c>
      <c r="D180" s="10" t="s">
        <v>3</v>
      </c>
      <c r="E180" s="9" t="s">
        <v>4</v>
      </c>
      <c r="F180" s="10" t="s">
        <v>5</v>
      </c>
    </row>
    <row r="181" spans="1:6" ht="12.75">
      <c r="A181" s="11"/>
      <c r="B181" s="11"/>
      <c r="C181" s="12"/>
      <c r="D181" s="11"/>
      <c r="E181" s="12" t="s">
        <v>6</v>
      </c>
      <c r="F181" s="11" t="s">
        <v>6</v>
      </c>
    </row>
    <row r="182" spans="1:6" ht="12.75">
      <c r="A182" s="3" t="s">
        <v>14</v>
      </c>
      <c r="B182" s="4" t="s">
        <v>7</v>
      </c>
      <c r="C182" s="3" t="s">
        <v>8</v>
      </c>
      <c r="D182" s="3"/>
      <c r="E182" s="3"/>
      <c r="F182" s="5">
        <f>F183+F184</f>
        <v>52.7463055151583</v>
      </c>
    </row>
    <row r="183" spans="1:6" ht="12.75">
      <c r="A183" s="3"/>
      <c r="B183" s="4" t="s">
        <v>29</v>
      </c>
      <c r="C183" s="3" t="s">
        <v>9</v>
      </c>
      <c r="D183" s="13" t="s">
        <v>34</v>
      </c>
      <c r="E183" s="5">
        <f>7480*12/1787.8</f>
        <v>50.206958272737445</v>
      </c>
      <c r="F183" s="5">
        <f>E183*40/60</f>
        <v>33.4713055151583</v>
      </c>
    </row>
    <row r="184" spans="1:6" ht="12.75">
      <c r="A184" s="3"/>
      <c r="B184" s="4" t="s">
        <v>30</v>
      </c>
      <c r="C184" s="3" t="s">
        <v>9</v>
      </c>
      <c r="D184" s="13" t="s">
        <v>77</v>
      </c>
      <c r="E184" s="3">
        <v>38.55</v>
      </c>
      <c r="F184" s="5">
        <f>E184*30/60</f>
        <v>19.275</v>
      </c>
    </row>
    <row r="185" spans="1:6" ht="12.75">
      <c r="A185" s="3" t="s">
        <v>15</v>
      </c>
      <c r="B185" s="4" t="s">
        <v>10</v>
      </c>
      <c r="C185" s="3" t="s">
        <v>8</v>
      </c>
      <c r="D185" s="5">
        <f>F183+F184</f>
        <v>52.7463055151583</v>
      </c>
      <c r="E185" s="3">
        <v>0.262</v>
      </c>
      <c r="F185" s="5">
        <f>D185*E185</f>
        <v>13.819532044971474</v>
      </c>
    </row>
    <row r="186" spans="1:6" ht="12.75">
      <c r="A186" s="3" t="s">
        <v>16</v>
      </c>
      <c r="B186" s="4" t="s">
        <v>19</v>
      </c>
      <c r="C186" s="3"/>
      <c r="D186" s="3"/>
      <c r="E186" s="3"/>
      <c r="F186" s="5">
        <f>F188+F187+F189+F190+F191+F192+F193+F194+F195+F196+F197+F198+F199+F200+F201+F202+F203</f>
        <v>170.60612200000003</v>
      </c>
    </row>
    <row r="187" spans="1:6" ht="12.75">
      <c r="A187" s="3"/>
      <c r="B187" s="4" t="s">
        <v>35</v>
      </c>
      <c r="C187" s="3" t="s">
        <v>24</v>
      </c>
      <c r="D187" s="3">
        <v>10</v>
      </c>
      <c r="E187" s="3">
        <v>0.61</v>
      </c>
      <c r="F187" s="5">
        <f>E187*D187</f>
        <v>6.1</v>
      </c>
    </row>
    <row r="188" spans="1:6" ht="12.75">
      <c r="A188" s="3"/>
      <c r="B188" s="14" t="s">
        <v>36</v>
      </c>
      <c r="C188" s="3" t="s">
        <v>49</v>
      </c>
      <c r="D188" s="3">
        <v>0.004</v>
      </c>
      <c r="E188" s="3">
        <v>1709.08</v>
      </c>
      <c r="F188" s="5">
        <f>E188*D188</f>
        <v>6.83632</v>
      </c>
    </row>
    <row r="189" spans="1:6" ht="12.75">
      <c r="A189" s="3"/>
      <c r="B189" s="4" t="s">
        <v>56</v>
      </c>
      <c r="C189" s="3" t="s">
        <v>49</v>
      </c>
      <c r="D189" s="3">
        <v>0.005</v>
      </c>
      <c r="E189" s="3">
        <v>3326</v>
      </c>
      <c r="F189" s="5">
        <f>E189*D189</f>
        <v>16.63</v>
      </c>
    </row>
    <row r="190" spans="1:6" ht="12.75">
      <c r="A190" s="3"/>
      <c r="B190" s="4" t="s">
        <v>44</v>
      </c>
      <c r="C190" s="3" t="s">
        <v>42</v>
      </c>
      <c r="D190" s="3">
        <v>0.001</v>
      </c>
      <c r="E190" s="3">
        <v>6400</v>
      </c>
      <c r="F190" s="5">
        <f>E190*D190</f>
        <v>6.4</v>
      </c>
    </row>
    <row r="191" spans="1:6" ht="12.75">
      <c r="A191" s="3"/>
      <c r="B191" s="4" t="s">
        <v>39</v>
      </c>
      <c r="C191" s="3" t="s">
        <v>22</v>
      </c>
      <c r="D191" s="3">
        <v>0.005</v>
      </c>
      <c r="E191" s="3">
        <v>125</v>
      </c>
      <c r="F191" s="5">
        <f>E191*D191</f>
        <v>0.625</v>
      </c>
    </row>
    <row r="192" spans="1:6" ht="12.75">
      <c r="A192" s="3"/>
      <c r="B192" s="4" t="s">
        <v>65</v>
      </c>
      <c r="C192" s="3" t="s">
        <v>66</v>
      </c>
      <c r="D192" s="18">
        <v>0.5</v>
      </c>
      <c r="E192" s="3">
        <v>99.4</v>
      </c>
      <c r="F192" s="5">
        <f aca="true" t="shared" si="3" ref="F192:F203">E192*D192</f>
        <v>49.7</v>
      </c>
    </row>
    <row r="193" spans="1:6" ht="12.75">
      <c r="A193" s="3"/>
      <c r="B193" s="4" t="s">
        <v>67</v>
      </c>
      <c r="C193" s="3" t="s">
        <v>49</v>
      </c>
      <c r="D193" s="3">
        <v>0.001</v>
      </c>
      <c r="E193" s="3">
        <v>21850</v>
      </c>
      <c r="F193" s="5">
        <f t="shared" si="3"/>
        <v>21.85</v>
      </c>
    </row>
    <row r="194" spans="1:6" ht="12.75">
      <c r="A194" s="3"/>
      <c r="B194" s="4" t="s">
        <v>68</v>
      </c>
      <c r="C194" s="3" t="s">
        <v>24</v>
      </c>
      <c r="D194" s="3">
        <v>1</v>
      </c>
      <c r="E194" s="3">
        <v>5.93</v>
      </c>
      <c r="F194" s="5">
        <f t="shared" si="3"/>
        <v>5.93</v>
      </c>
    </row>
    <row r="195" spans="1:6" ht="12.75">
      <c r="A195" s="3"/>
      <c r="B195" s="4" t="s">
        <v>69</v>
      </c>
      <c r="C195" s="3" t="s">
        <v>49</v>
      </c>
      <c r="D195" s="3">
        <v>0.005</v>
      </c>
      <c r="E195" s="3">
        <v>1617</v>
      </c>
      <c r="F195" s="5">
        <f t="shared" si="3"/>
        <v>8.085</v>
      </c>
    </row>
    <row r="196" spans="1:6" ht="12.75">
      <c r="A196" s="3"/>
      <c r="B196" s="4" t="s">
        <v>47</v>
      </c>
      <c r="C196" s="3" t="s">
        <v>24</v>
      </c>
      <c r="D196" s="3">
        <v>2</v>
      </c>
      <c r="E196" s="3">
        <v>7</v>
      </c>
      <c r="F196" s="5">
        <f t="shared" si="3"/>
        <v>14</v>
      </c>
    </row>
    <row r="197" spans="1:6" ht="12.75">
      <c r="A197" s="3"/>
      <c r="B197" s="4" t="s">
        <v>31</v>
      </c>
      <c r="C197" s="3" t="s">
        <v>24</v>
      </c>
      <c r="D197" s="3">
        <v>1</v>
      </c>
      <c r="E197" s="5">
        <v>0.75</v>
      </c>
      <c r="F197" s="5">
        <f t="shared" si="3"/>
        <v>0.75</v>
      </c>
    </row>
    <row r="198" spans="1:6" ht="12.75">
      <c r="A198" s="3"/>
      <c r="B198" s="4" t="s">
        <v>32</v>
      </c>
      <c r="C198" s="3" t="s">
        <v>48</v>
      </c>
      <c r="D198" s="3">
        <v>0.0025</v>
      </c>
      <c r="E198" s="5">
        <v>220</v>
      </c>
      <c r="F198" s="5">
        <f t="shared" si="3"/>
        <v>0.55</v>
      </c>
    </row>
    <row r="199" spans="1:6" ht="12.75">
      <c r="A199" s="3"/>
      <c r="B199" s="4" t="s">
        <v>37</v>
      </c>
      <c r="C199" s="3" t="s">
        <v>49</v>
      </c>
      <c r="D199" s="3">
        <v>0.003</v>
      </c>
      <c r="E199" s="5">
        <v>168</v>
      </c>
      <c r="F199" s="5">
        <f t="shared" si="3"/>
        <v>0.504</v>
      </c>
    </row>
    <row r="200" spans="1:6" ht="12.75">
      <c r="A200" s="3"/>
      <c r="B200" s="4" t="s">
        <v>50</v>
      </c>
      <c r="C200" s="3" t="s">
        <v>49</v>
      </c>
      <c r="D200" s="3">
        <v>0.0006</v>
      </c>
      <c r="E200" s="5">
        <v>606.67</v>
      </c>
      <c r="F200" s="5">
        <f t="shared" si="3"/>
        <v>0.36400199999999994</v>
      </c>
    </row>
    <row r="201" spans="1:6" ht="12.75">
      <c r="A201" s="3"/>
      <c r="B201" s="4" t="s">
        <v>84</v>
      </c>
      <c r="C201" s="3" t="s">
        <v>49</v>
      </c>
      <c r="D201" s="3">
        <v>0.005</v>
      </c>
      <c r="E201" s="3">
        <v>1236.36</v>
      </c>
      <c r="F201" s="5">
        <f>E201*D201</f>
        <v>6.1818</v>
      </c>
    </row>
    <row r="202" spans="1:6" ht="12.75">
      <c r="A202" s="3"/>
      <c r="B202" s="4" t="s">
        <v>88</v>
      </c>
      <c r="C202" s="3" t="s">
        <v>24</v>
      </c>
      <c r="D202" s="3">
        <v>1</v>
      </c>
      <c r="E202" s="5">
        <v>17.2</v>
      </c>
      <c r="F202" s="5">
        <f>E202*D202</f>
        <v>17.2</v>
      </c>
    </row>
    <row r="203" spans="1:6" ht="12.75">
      <c r="A203" s="3"/>
      <c r="B203" s="4" t="s">
        <v>63</v>
      </c>
      <c r="C203" s="3" t="s">
        <v>64</v>
      </c>
      <c r="D203" s="3">
        <v>2</v>
      </c>
      <c r="E203" s="5">
        <v>4.45</v>
      </c>
      <c r="F203" s="5">
        <f t="shared" si="3"/>
        <v>8.9</v>
      </c>
    </row>
    <row r="204" spans="1:6" ht="12.75">
      <c r="A204" s="3">
        <v>4</v>
      </c>
      <c r="B204" s="4" t="s">
        <v>25</v>
      </c>
      <c r="C204" s="3" t="s">
        <v>8</v>
      </c>
      <c r="D204" s="3"/>
      <c r="E204" s="3"/>
      <c r="F204" s="5">
        <f>F182*74.32%</f>
        <v>39.201054258865646</v>
      </c>
    </row>
    <row r="205" spans="1:6" ht="12.75">
      <c r="A205" s="3">
        <v>5</v>
      </c>
      <c r="B205" s="4" t="s">
        <v>17</v>
      </c>
      <c r="C205" s="3" t="s">
        <v>8</v>
      </c>
      <c r="D205" s="3"/>
      <c r="E205" s="3"/>
      <c r="F205" s="5">
        <v>276.38</v>
      </c>
    </row>
    <row r="206" spans="1:6" ht="12.75">
      <c r="A206" s="3">
        <v>6</v>
      </c>
      <c r="B206" s="4" t="s">
        <v>54</v>
      </c>
      <c r="C206" s="3" t="s">
        <v>8</v>
      </c>
      <c r="D206" s="3"/>
      <c r="E206" s="3"/>
      <c r="F206" s="5">
        <f>F205*25%</f>
        <v>69.095</v>
      </c>
    </row>
    <row r="207" spans="1:6" ht="12.75">
      <c r="A207" s="3"/>
      <c r="B207" s="6" t="s">
        <v>11</v>
      </c>
      <c r="C207" s="3" t="s">
        <v>8</v>
      </c>
      <c r="D207" s="3"/>
      <c r="E207" s="3"/>
      <c r="F207" s="7">
        <f>F205+F206</f>
        <v>345.475</v>
      </c>
    </row>
    <row r="208" spans="1:6" ht="12.75">
      <c r="A208" s="1"/>
      <c r="B208" s="1"/>
      <c r="C208" s="1"/>
      <c r="D208" s="1"/>
      <c r="E208" s="1"/>
      <c r="F208" s="1"/>
    </row>
    <row r="209" spans="1:5" ht="12.75">
      <c r="A209" s="1"/>
      <c r="B209" s="28" t="s">
        <v>12</v>
      </c>
      <c r="C209" s="28"/>
      <c r="D209" s="28"/>
      <c r="E209" s="28" t="s">
        <v>13</v>
      </c>
    </row>
    <row r="236" spans="1:8" ht="12.75">
      <c r="A236" s="79" t="s">
        <v>18</v>
      </c>
      <c r="B236" s="79"/>
      <c r="C236" s="79"/>
      <c r="D236" s="79"/>
      <c r="E236" s="79"/>
      <c r="F236" s="79"/>
      <c r="G236" s="15"/>
      <c r="H236" s="15"/>
    </row>
    <row r="237" spans="1:8" ht="12.75">
      <c r="A237" s="1"/>
      <c r="B237" s="1"/>
      <c r="C237" s="1"/>
      <c r="D237" s="1"/>
      <c r="E237" s="1"/>
      <c r="F237" s="1"/>
      <c r="G237" s="15"/>
      <c r="H237" s="15"/>
    </row>
    <row r="238" spans="1:8" ht="12.75">
      <c r="A238" s="80" t="s">
        <v>59</v>
      </c>
      <c r="B238" s="80"/>
      <c r="C238" s="80"/>
      <c r="D238" s="80"/>
      <c r="E238" s="80"/>
      <c r="F238" s="80"/>
      <c r="G238" s="15"/>
      <c r="H238" s="15"/>
    </row>
    <row r="239" spans="1:8" ht="12.75">
      <c r="A239" s="10" t="s">
        <v>0</v>
      </c>
      <c r="B239" s="10" t="s">
        <v>1</v>
      </c>
      <c r="C239" s="9" t="s">
        <v>2</v>
      </c>
      <c r="D239" s="10" t="s">
        <v>3</v>
      </c>
      <c r="E239" s="9" t="s">
        <v>4</v>
      </c>
      <c r="F239" s="10" t="s">
        <v>5</v>
      </c>
      <c r="G239" s="15"/>
      <c r="H239" s="15"/>
    </row>
    <row r="240" spans="1:8" ht="12.75">
      <c r="A240" s="11"/>
      <c r="B240" s="11"/>
      <c r="C240" s="12"/>
      <c r="D240" s="11"/>
      <c r="E240" s="12" t="s">
        <v>6</v>
      </c>
      <c r="F240" s="11" t="s">
        <v>6</v>
      </c>
      <c r="G240" s="15"/>
      <c r="H240" s="15"/>
    </row>
    <row r="241" spans="1:8" ht="12.75">
      <c r="A241" s="3" t="s">
        <v>14</v>
      </c>
      <c r="B241" s="4" t="s">
        <v>7</v>
      </c>
      <c r="C241" s="3" t="s">
        <v>8</v>
      </c>
      <c r="D241" s="3"/>
      <c r="E241" s="3"/>
      <c r="F241" s="5">
        <f>F242+F243</f>
        <v>18.005326378789576</v>
      </c>
      <c r="G241" s="15"/>
      <c r="H241" s="15"/>
    </row>
    <row r="242" spans="1:8" ht="12.75">
      <c r="A242" s="3"/>
      <c r="B242" s="4" t="s">
        <v>29</v>
      </c>
      <c r="C242" s="3" t="s">
        <v>9</v>
      </c>
      <c r="D242" s="13" t="s">
        <v>60</v>
      </c>
      <c r="E242" s="5">
        <f>7480*12/1787.8</f>
        <v>50.206958272737445</v>
      </c>
      <c r="F242" s="5">
        <f>E242*10/60</f>
        <v>8.367826378789575</v>
      </c>
      <c r="G242" s="15"/>
      <c r="H242" s="15"/>
    </row>
    <row r="243" spans="1:8" ht="12.75">
      <c r="A243" s="3"/>
      <c r="B243" s="4" t="s">
        <v>30</v>
      </c>
      <c r="C243" s="3" t="s">
        <v>9</v>
      </c>
      <c r="D243" s="13" t="s">
        <v>61</v>
      </c>
      <c r="E243" s="3">
        <v>38.55</v>
      </c>
      <c r="F243" s="5">
        <f>E243*15/60</f>
        <v>9.6375</v>
      </c>
      <c r="G243" s="15"/>
      <c r="H243" s="15"/>
    </row>
    <row r="244" spans="1:8" ht="12.75">
      <c r="A244" s="3" t="s">
        <v>15</v>
      </c>
      <c r="B244" s="4" t="s">
        <v>10</v>
      </c>
      <c r="C244" s="3" t="s">
        <v>8</v>
      </c>
      <c r="D244" s="5">
        <f>F242+F243</f>
        <v>18.005326378789576</v>
      </c>
      <c r="E244" s="3">
        <v>0.262</v>
      </c>
      <c r="F244" s="5">
        <f>D244*E244</f>
        <v>4.717395511242869</v>
      </c>
      <c r="G244" s="15"/>
      <c r="H244" s="15"/>
    </row>
    <row r="245" spans="1:8" ht="12.75">
      <c r="A245" s="3" t="s">
        <v>16</v>
      </c>
      <c r="B245" s="4" t="s">
        <v>19</v>
      </c>
      <c r="C245" s="3"/>
      <c r="D245" s="3"/>
      <c r="E245" s="3"/>
      <c r="F245" s="5">
        <f>F246+F247+F248+F249+F250+F251+F252+F253+F254+F256+F255</f>
        <v>362.51880200000005</v>
      </c>
      <c r="G245" s="15"/>
      <c r="H245" s="15"/>
    </row>
    <row r="246" spans="1:8" ht="12.75">
      <c r="A246" s="3"/>
      <c r="B246" s="4" t="s">
        <v>57</v>
      </c>
      <c r="C246" s="3" t="s">
        <v>72</v>
      </c>
      <c r="D246" s="3">
        <v>1</v>
      </c>
      <c r="E246" s="3">
        <v>286.1</v>
      </c>
      <c r="F246" s="5">
        <f aca="true" t="shared" si="4" ref="F246:F256">E246*D246</f>
        <v>286.1</v>
      </c>
      <c r="G246" s="15"/>
      <c r="H246" s="15"/>
    </row>
    <row r="247" spans="1:8" ht="12.75">
      <c r="A247" s="3"/>
      <c r="B247" s="14" t="s">
        <v>65</v>
      </c>
      <c r="C247" s="3" t="s">
        <v>66</v>
      </c>
      <c r="D247" s="18">
        <v>0.5</v>
      </c>
      <c r="E247" s="3">
        <v>99.4</v>
      </c>
      <c r="F247" s="5">
        <f t="shared" si="4"/>
        <v>49.7</v>
      </c>
      <c r="G247" s="15"/>
      <c r="H247" s="15"/>
    </row>
    <row r="248" spans="1:8" ht="12.75">
      <c r="A248" s="3"/>
      <c r="B248" s="4" t="s">
        <v>56</v>
      </c>
      <c r="C248" s="3" t="s">
        <v>49</v>
      </c>
      <c r="D248" s="3">
        <v>0.001</v>
      </c>
      <c r="E248" s="3">
        <v>3326</v>
      </c>
      <c r="F248" s="5">
        <f t="shared" si="4"/>
        <v>3.326</v>
      </c>
      <c r="G248" s="15"/>
      <c r="H248" s="15"/>
    </row>
    <row r="249" spans="1:8" ht="12.75">
      <c r="A249" s="3"/>
      <c r="B249" s="4" t="s">
        <v>58</v>
      </c>
      <c r="C249" s="3" t="s">
        <v>42</v>
      </c>
      <c r="D249" s="3">
        <v>0.0003</v>
      </c>
      <c r="E249" s="3">
        <v>350</v>
      </c>
      <c r="F249" s="5">
        <f t="shared" si="4"/>
        <v>0.105</v>
      </c>
      <c r="G249" s="15"/>
      <c r="H249" s="15"/>
    </row>
    <row r="250" spans="1:8" ht="12.75">
      <c r="A250" s="3"/>
      <c r="B250" s="4" t="s">
        <v>44</v>
      </c>
      <c r="C250" s="3" t="s">
        <v>42</v>
      </c>
      <c r="D250" s="3">
        <v>0.001</v>
      </c>
      <c r="E250" s="3">
        <v>6400</v>
      </c>
      <c r="F250" s="5">
        <f t="shared" si="4"/>
        <v>6.4</v>
      </c>
      <c r="G250" s="15"/>
      <c r="H250" s="15"/>
    </row>
    <row r="251" spans="1:8" ht="12.75">
      <c r="A251" s="3"/>
      <c r="B251" s="4" t="s">
        <v>63</v>
      </c>
      <c r="C251" s="3" t="s">
        <v>64</v>
      </c>
      <c r="D251" s="3">
        <v>2</v>
      </c>
      <c r="E251" s="3">
        <v>4.45</v>
      </c>
      <c r="F251" s="5">
        <f t="shared" si="4"/>
        <v>8.9</v>
      </c>
      <c r="G251" s="15"/>
      <c r="H251" s="15"/>
    </row>
    <row r="252" spans="1:8" ht="12.75">
      <c r="A252" s="3"/>
      <c r="B252" s="4" t="s">
        <v>31</v>
      </c>
      <c r="C252" s="3" t="s">
        <v>24</v>
      </c>
      <c r="D252" s="3">
        <v>1</v>
      </c>
      <c r="E252" s="5">
        <v>0.75</v>
      </c>
      <c r="F252" s="5">
        <f t="shared" si="4"/>
        <v>0.75</v>
      </c>
      <c r="G252" s="15"/>
      <c r="H252" s="15"/>
    </row>
    <row r="253" spans="1:8" ht="12.75">
      <c r="A253" s="3"/>
      <c r="B253" s="4" t="s">
        <v>32</v>
      </c>
      <c r="C253" s="3" t="s">
        <v>48</v>
      </c>
      <c r="D253" s="3">
        <v>0.002</v>
      </c>
      <c r="E253" s="5">
        <v>220</v>
      </c>
      <c r="F253" s="5">
        <f t="shared" si="4"/>
        <v>0.44</v>
      </c>
      <c r="G253" s="15"/>
      <c r="H253" s="15"/>
    </row>
    <row r="254" spans="1:8" ht="12.75">
      <c r="A254" s="3"/>
      <c r="B254" s="4" t="s">
        <v>37</v>
      </c>
      <c r="C254" s="3" t="s">
        <v>49</v>
      </c>
      <c r="D254" s="3">
        <v>0.0015</v>
      </c>
      <c r="E254" s="5">
        <v>168</v>
      </c>
      <c r="F254" s="5">
        <f t="shared" si="4"/>
        <v>0.252</v>
      </c>
      <c r="G254" s="15"/>
      <c r="H254" s="15"/>
    </row>
    <row r="255" spans="1:8" ht="12.75">
      <c r="A255" s="3"/>
      <c r="B255" s="4" t="s">
        <v>84</v>
      </c>
      <c r="C255" s="3" t="s">
        <v>49</v>
      </c>
      <c r="D255" s="3">
        <v>0.005</v>
      </c>
      <c r="E255" s="3">
        <v>1236.36</v>
      </c>
      <c r="F255" s="5">
        <f t="shared" si="4"/>
        <v>6.1818</v>
      </c>
      <c r="G255" s="15"/>
      <c r="H255" s="15"/>
    </row>
    <row r="256" spans="1:8" ht="12.75">
      <c r="A256" s="3"/>
      <c r="B256" s="4" t="s">
        <v>50</v>
      </c>
      <c r="C256" s="3" t="s">
        <v>49</v>
      </c>
      <c r="D256" s="3">
        <v>0.0006</v>
      </c>
      <c r="E256" s="5">
        <v>606.67</v>
      </c>
      <c r="F256" s="5">
        <f t="shared" si="4"/>
        <v>0.36400199999999994</v>
      </c>
      <c r="G256" s="15"/>
      <c r="H256" s="15"/>
    </row>
    <row r="257" spans="1:6" ht="12.75">
      <c r="A257" s="3">
        <v>4</v>
      </c>
      <c r="B257" s="4" t="s">
        <v>25</v>
      </c>
      <c r="C257" s="3" t="s">
        <v>8</v>
      </c>
      <c r="D257" s="3"/>
      <c r="E257" s="3"/>
      <c r="F257" s="5">
        <v>13.39</v>
      </c>
    </row>
    <row r="258" spans="1:6" ht="12.75">
      <c r="A258" s="3">
        <v>5</v>
      </c>
      <c r="B258" s="4" t="s">
        <v>17</v>
      </c>
      <c r="C258" s="3" t="s">
        <v>8</v>
      </c>
      <c r="D258" s="3"/>
      <c r="E258" s="3"/>
      <c r="F258" s="5">
        <v>398.64</v>
      </c>
    </row>
    <row r="259" spans="1:6" ht="12.75">
      <c r="A259" s="3">
        <v>6</v>
      </c>
      <c r="B259" s="4" t="s">
        <v>54</v>
      </c>
      <c r="C259" s="3" t="s">
        <v>8</v>
      </c>
      <c r="D259" s="3"/>
      <c r="E259" s="3"/>
      <c r="F259" s="5">
        <f>F258*25%</f>
        <v>99.66</v>
      </c>
    </row>
    <row r="260" spans="1:6" ht="12.75">
      <c r="A260" s="3"/>
      <c r="B260" s="6" t="s">
        <v>11</v>
      </c>
      <c r="C260" s="3" t="s">
        <v>8</v>
      </c>
      <c r="D260" s="3"/>
      <c r="E260" s="3"/>
      <c r="F260" s="7">
        <f>F258+F259</f>
        <v>498.29999999999995</v>
      </c>
    </row>
    <row r="261" spans="1:6" ht="12.75">
      <c r="A261" s="16"/>
      <c r="B261" s="15"/>
      <c r="C261" s="16"/>
      <c r="D261" s="16"/>
      <c r="E261" s="17"/>
      <c r="F261" s="17"/>
    </row>
    <row r="262" spans="1:5" s="29" customFormat="1" ht="12.75">
      <c r="A262" s="28"/>
      <c r="B262" s="28" t="s">
        <v>12</v>
      </c>
      <c r="C262" s="28"/>
      <c r="D262" s="28"/>
      <c r="E262" s="28" t="s">
        <v>13</v>
      </c>
    </row>
    <row r="265" spans="1:6" ht="12.75">
      <c r="A265" s="79" t="s">
        <v>18</v>
      </c>
      <c r="B265" s="79"/>
      <c r="C265" s="79"/>
      <c r="D265" s="79"/>
      <c r="E265" s="79"/>
      <c r="F265" s="79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80" t="s">
        <v>62</v>
      </c>
      <c r="B267" s="80"/>
      <c r="C267" s="80"/>
      <c r="D267" s="80"/>
      <c r="E267" s="80"/>
      <c r="F267" s="80"/>
    </row>
    <row r="268" spans="1:6" ht="12.75">
      <c r="A268" s="10" t="s">
        <v>0</v>
      </c>
      <c r="B268" s="10" t="s">
        <v>1</v>
      </c>
      <c r="C268" s="9" t="s">
        <v>2</v>
      </c>
      <c r="D268" s="10" t="s">
        <v>3</v>
      </c>
      <c r="E268" s="9" t="s">
        <v>4</v>
      </c>
      <c r="F268" s="10" t="s">
        <v>5</v>
      </c>
    </row>
    <row r="269" spans="1:6" ht="12.75">
      <c r="A269" s="11"/>
      <c r="B269" s="11"/>
      <c r="C269" s="12"/>
      <c r="D269" s="11"/>
      <c r="E269" s="12" t="s">
        <v>6</v>
      </c>
      <c r="F269" s="11" t="s">
        <v>6</v>
      </c>
    </row>
    <row r="270" spans="1:6" ht="12.75">
      <c r="A270" s="3" t="s">
        <v>14</v>
      </c>
      <c r="B270" s="4" t="s">
        <v>7</v>
      </c>
      <c r="C270" s="3" t="s">
        <v>8</v>
      </c>
      <c r="D270" s="3"/>
      <c r="E270" s="3"/>
      <c r="F270" s="5">
        <f>F271+F272</f>
        <v>42.43565275757915</v>
      </c>
    </row>
    <row r="271" spans="1:6" ht="12.75">
      <c r="A271" s="3"/>
      <c r="B271" s="4" t="s">
        <v>29</v>
      </c>
      <c r="C271" s="3" t="s">
        <v>9</v>
      </c>
      <c r="D271" s="13" t="s">
        <v>20</v>
      </c>
      <c r="E271" s="5">
        <f>7480*12/1787.8</f>
        <v>50.206958272737445</v>
      </c>
      <c r="F271" s="5">
        <f>E271*20/60</f>
        <v>16.73565275757915</v>
      </c>
    </row>
    <row r="272" spans="1:6" ht="12.75">
      <c r="A272" s="3"/>
      <c r="B272" s="4" t="s">
        <v>30</v>
      </c>
      <c r="C272" s="3" t="s">
        <v>9</v>
      </c>
      <c r="D272" s="13" t="s">
        <v>34</v>
      </c>
      <c r="E272" s="3">
        <v>38.55</v>
      </c>
      <c r="F272" s="5">
        <f>E272*40/60</f>
        <v>25.7</v>
      </c>
    </row>
    <row r="273" spans="1:6" ht="12.75">
      <c r="A273" s="3" t="s">
        <v>15</v>
      </c>
      <c r="B273" s="4" t="s">
        <v>10</v>
      </c>
      <c r="C273" s="3" t="s">
        <v>8</v>
      </c>
      <c r="D273" s="5">
        <f>F271+F272</f>
        <v>42.43565275757915</v>
      </c>
      <c r="E273" s="3">
        <v>0.262</v>
      </c>
      <c r="F273" s="5">
        <f>D273*E273</f>
        <v>11.118141022485737</v>
      </c>
    </row>
    <row r="274" spans="1:6" ht="12.75">
      <c r="A274" s="3" t="s">
        <v>16</v>
      </c>
      <c r="B274" s="4" t="s">
        <v>19</v>
      </c>
      <c r="C274" s="3"/>
      <c r="D274" s="3"/>
      <c r="E274" s="3"/>
      <c r="F274" s="5">
        <v>107.76</v>
      </c>
    </row>
    <row r="275" spans="1:6" ht="12.75">
      <c r="A275" s="3"/>
      <c r="B275" s="4" t="s">
        <v>73</v>
      </c>
      <c r="C275" s="3" t="s">
        <v>22</v>
      </c>
      <c r="D275" s="3">
        <v>0.0005</v>
      </c>
      <c r="E275" s="3">
        <v>3086</v>
      </c>
      <c r="F275" s="5">
        <f aca="true" t="shared" si="5" ref="F275:F287">E275*D275</f>
        <v>1.543</v>
      </c>
    </row>
    <row r="276" spans="1:6" ht="12.75">
      <c r="A276" s="3"/>
      <c r="B276" s="14" t="s">
        <v>74</v>
      </c>
      <c r="C276" s="3" t="s">
        <v>49</v>
      </c>
      <c r="D276" s="3">
        <v>0.0064</v>
      </c>
      <c r="E276" s="3">
        <v>2980</v>
      </c>
      <c r="F276" s="5">
        <f t="shared" si="5"/>
        <v>19.072</v>
      </c>
    </row>
    <row r="277" spans="1:6" ht="12.75">
      <c r="A277" s="3"/>
      <c r="B277" s="4" t="s">
        <v>75</v>
      </c>
      <c r="C277" s="3" t="s">
        <v>22</v>
      </c>
      <c r="D277" s="3">
        <v>0.002</v>
      </c>
      <c r="E277" s="3">
        <v>5000</v>
      </c>
      <c r="F277" s="5">
        <f t="shared" si="5"/>
        <v>10</v>
      </c>
    </row>
    <row r="278" spans="1:6" ht="12.75">
      <c r="A278" s="3"/>
      <c r="B278" s="4" t="s">
        <v>67</v>
      </c>
      <c r="C278" s="3" t="s">
        <v>49</v>
      </c>
      <c r="D278" s="3">
        <v>0.002</v>
      </c>
      <c r="E278" s="3">
        <v>21850</v>
      </c>
      <c r="F278" s="5">
        <f t="shared" si="5"/>
        <v>43.7</v>
      </c>
    </row>
    <row r="279" spans="1:6" ht="12.75">
      <c r="A279" s="3"/>
      <c r="B279" s="14" t="s">
        <v>36</v>
      </c>
      <c r="C279" s="3" t="s">
        <v>49</v>
      </c>
      <c r="D279" s="3">
        <v>0.004</v>
      </c>
      <c r="E279" s="3">
        <v>1709.08</v>
      </c>
      <c r="F279" s="5">
        <f t="shared" si="5"/>
        <v>6.83632</v>
      </c>
    </row>
    <row r="280" spans="1:6" ht="12.75">
      <c r="A280" s="3"/>
      <c r="B280" s="4" t="s">
        <v>44</v>
      </c>
      <c r="C280" s="3" t="s">
        <v>42</v>
      </c>
      <c r="D280" s="3">
        <v>0.001</v>
      </c>
      <c r="E280" s="3">
        <v>6400</v>
      </c>
      <c r="F280" s="5">
        <f t="shared" si="5"/>
        <v>6.4</v>
      </c>
    </row>
    <row r="281" spans="1:6" ht="12.75">
      <c r="A281" s="3"/>
      <c r="B281" s="4" t="s">
        <v>56</v>
      </c>
      <c r="C281" s="3" t="s">
        <v>49</v>
      </c>
      <c r="D281" s="3">
        <v>0.001</v>
      </c>
      <c r="E281" s="3">
        <v>3326</v>
      </c>
      <c r="F281" s="5">
        <f t="shared" si="5"/>
        <v>3.326</v>
      </c>
    </row>
    <row r="282" spans="1:6" ht="12.75">
      <c r="A282" s="3"/>
      <c r="B282" s="4" t="s">
        <v>31</v>
      </c>
      <c r="C282" s="3" t="s">
        <v>24</v>
      </c>
      <c r="D282" s="3">
        <v>1</v>
      </c>
      <c r="E282" s="5">
        <v>0.75</v>
      </c>
      <c r="F282" s="5">
        <f t="shared" si="5"/>
        <v>0.75</v>
      </c>
    </row>
    <row r="283" spans="1:6" ht="12.75">
      <c r="A283" s="3"/>
      <c r="B283" s="4" t="s">
        <v>32</v>
      </c>
      <c r="C283" s="3" t="s">
        <v>48</v>
      </c>
      <c r="D283" s="3">
        <v>0.002</v>
      </c>
      <c r="E283" s="5">
        <v>220</v>
      </c>
      <c r="F283" s="5">
        <f t="shared" si="5"/>
        <v>0.44</v>
      </c>
    </row>
    <row r="284" spans="1:6" ht="12.75">
      <c r="A284" s="3"/>
      <c r="B284" s="4" t="s">
        <v>37</v>
      </c>
      <c r="C284" s="3" t="s">
        <v>49</v>
      </c>
      <c r="D284" s="3">
        <v>0.0015</v>
      </c>
      <c r="E284" s="5">
        <v>168</v>
      </c>
      <c r="F284" s="5">
        <f t="shared" si="5"/>
        <v>0.252</v>
      </c>
    </row>
    <row r="285" spans="1:6" ht="12.75">
      <c r="A285" s="3"/>
      <c r="B285" s="4" t="s">
        <v>84</v>
      </c>
      <c r="C285" s="3" t="s">
        <v>49</v>
      </c>
      <c r="D285" s="3">
        <v>0.005</v>
      </c>
      <c r="E285" s="3">
        <v>1236.36</v>
      </c>
      <c r="F285" s="5">
        <f t="shared" si="5"/>
        <v>6.1818</v>
      </c>
    </row>
    <row r="286" spans="1:6" ht="12.75">
      <c r="A286" s="3"/>
      <c r="B286" s="4" t="s">
        <v>63</v>
      </c>
      <c r="C286" s="3" t="s">
        <v>64</v>
      </c>
      <c r="D286" s="3">
        <v>2</v>
      </c>
      <c r="E286" s="3">
        <v>4.45</v>
      </c>
      <c r="F286" s="5">
        <f t="shared" si="5"/>
        <v>8.9</v>
      </c>
    </row>
    <row r="287" spans="1:6" ht="12.75">
      <c r="A287" s="3"/>
      <c r="B287" s="4" t="s">
        <v>50</v>
      </c>
      <c r="C287" s="3" t="s">
        <v>49</v>
      </c>
      <c r="D287" s="3">
        <v>0.0006</v>
      </c>
      <c r="E287" s="5">
        <v>606.67</v>
      </c>
      <c r="F287" s="5">
        <f t="shared" si="5"/>
        <v>0.36400199999999994</v>
      </c>
    </row>
    <row r="288" spans="1:6" ht="12.75">
      <c r="A288" s="3">
        <v>4</v>
      </c>
      <c r="B288" s="4" t="s">
        <v>25</v>
      </c>
      <c r="C288" s="3" t="s">
        <v>8</v>
      </c>
      <c r="D288" s="3"/>
      <c r="E288" s="3"/>
      <c r="F288" s="5">
        <f>F270*74.32%</f>
        <v>31.53817712943282</v>
      </c>
    </row>
    <row r="289" spans="1:6" ht="12.75">
      <c r="A289" s="3">
        <v>5</v>
      </c>
      <c r="B289" s="4" t="s">
        <v>17</v>
      </c>
      <c r="C289" s="3" t="s">
        <v>8</v>
      </c>
      <c r="D289" s="3"/>
      <c r="E289" s="3"/>
      <c r="F289" s="5">
        <v>192.86</v>
      </c>
    </row>
    <row r="290" spans="1:6" ht="12.75">
      <c r="A290" s="3">
        <v>6</v>
      </c>
      <c r="B290" s="4" t="s">
        <v>54</v>
      </c>
      <c r="C290" s="3" t="s">
        <v>8</v>
      </c>
      <c r="D290" s="3"/>
      <c r="E290" s="3"/>
      <c r="F290" s="5">
        <f>F289*25%</f>
        <v>48.215</v>
      </c>
    </row>
    <row r="291" spans="1:6" ht="12.75">
      <c r="A291" s="3"/>
      <c r="B291" s="6" t="s">
        <v>11</v>
      </c>
      <c r="C291" s="3" t="s">
        <v>8</v>
      </c>
      <c r="D291" s="3"/>
      <c r="E291" s="3"/>
      <c r="F291" s="7">
        <f>F289+F290</f>
        <v>241.07500000000002</v>
      </c>
    </row>
    <row r="292" spans="1:6" ht="12.75">
      <c r="A292" s="16"/>
      <c r="B292" s="15"/>
      <c r="C292" s="16"/>
      <c r="D292" s="16"/>
      <c r="E292" s="17"/>
      <c r="F292" s="17"/>
    </row>
    <row r="293" spans="1:5" s="29" customFormat="1" ht="12.75">
      <c r="A293" s="28"/>
      <c r="B293" s="28" t="s">
        <v>12</v>
      </c>
      <c r="C293" s="28"/>
      <c r="D293" s="28"/>
      <c r="E293" s="28" t="s">
        <v>13</v>
      </c>
    </row>
    <row r="295" spans="1:6" ht="12.75">
      <c r="A295" s="79" t="s">
        <v>18</v>
      </c>
      <c r="B295" s="79"/>
      <c r="C295" s="79"/>
      <c r="D295" s="79"/>
      <c r="E295" s="79"/>
      <c r="F295" s="79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80" t="s">
        <v>76</v>
      </c>
      <c r="B297" s="80"/>
      <c r="C297" s="80"/>
      <c r="D297" s="80"/>
      <c r="E297" s="80"/>
      <c r="F297" s="80"/>
    </row>
    <row r="298" spans="1:6" ht="12.75">
      <c r="A298" s="10" t="s">
        <v>0</v>
      </c>
      <c r="B298" s="10" t="s">
        <v>1</v>
      </c>
      <c r="C298" s="9" t="s">
        <v>2</v>
      </c>
      <c r="D298" s="10" t="s">
        <v>3</v>
      </c>
      <c r="E298" s="9" t="s">
        <v>4</v>
      </c>
      <c r="F298" s="10" t="s">
        <v>5</v>
      </c>
    </row>
    <row r="299" spans="1:6" ht="12.75">
      <c r="A299" s="11"/>
      <c r="B299" s="11"/>
      <c r="C299" s="12"/>
      <c r="D299" s="11"/>
      <c r="E299" s="12" t="s">
        <v>6</v>
      </c>
      <c r="F299" s="11" t="s">
        <v>6</v>
      </c>
    </row>
    <row r="300" spans="1:6" ht="12.75">
      <c r="A300" s="3" t="s">
        <v>14</v>
      </c>
      <c r="B300" s="4" t="s">
        <v>7</v>
      </c>
      <c r="C300" s="3" t="s">
        <v>8</v>
      </c>
      <c r="D300" s="3"/>
      <c r="E300" s="3"/>
      <c r="F300" s="5">
        <v>36.02</v>
      </c>
    </row>
    <row r="301" spans="1:6" ht="12.75">
      <c r="A301" s="3"/>
      <c r="B301" s="4" t="s">
        <v>29</v>
      </c>
      <c r="C301" s="3" t="s">
        <v>9</v>
      </c>
      <c r="D301" s="13" t="s">
        <v>20</v>
      </c>
      <c r="E301" s="5">
        <f>7480*12/1787.8</f>
        <v>50.206958272737445</v>
      </c>
      <c r="F301" s="5">
        <f>E301*20/60</f>
        <v>16.73565275757915</v>
      </c>
    </row>
    <row r="302" spans="1:6" ht="12.75">
      <c r="A302" s="3"/>
      <c r="B302" s="4" t="s">
        <v>30</v>
      </c>
      <c r="C302" s="3" t="s">
        <v>9</v>
      </c>
      <c r="D302" s="13" t="s">
        <v>77</v>
      </c>
      <c r="E302" s="3">
        <v>38.55</v>
      </c>
      <c r="F302" s="5">
        <f>E302*30/60</f>
        <v>19.275</v>
      </c>
    </row>
    <row r="303" spans="1:6" ht="12.75">
      <c r="A303" s="3" t="s">
        <v>15</v>
      </c>
      <c r="B303" s="4" t="s">
        <v>10</v>
      </c>
      <c r="C303" s="3" t="s">
        <v>8</v>
      </c>
      <c r="D303" s="5">
        <v>36.02</v>
      </c>
      <c r="E303" s="3">
        <v>0.262</v>
      </c>
      <c r="F303" s="5">
        <f>D303*E303</f>
        <v>9.437240000000001</v>
      </c>
    </row>
    <row r="304" spans="1:6" ht="12.75">
      <c r="A304" s="3" t="s">
        <v>16</v>
      </c>
      <c r="B304" s="4" t="s">
        <v>19</v>
      </c>
      <c r="C304" s="3"/>
      <c r="D304" s="3"/>
      <c r="E304" s="3"/>
      <c r="F304" s="5">
        <v>71.04</v>
      </c>
    </row>
    <row r="305" spans="1:6" ht="12.75">
      <c r="A305" s="3"/>
      <c r="B305" s="4" t="s">
        <v>78</v>
      </c>
      <c r="C305" s="3" t="s">
        <v>22</v>
      </c>
      <c r="D305" s="3">
        <v>0.00025</v>
      </c>
      <c r="E305" s="3">
        <v>350</v>
      </c>
      <c r="F305" s="5">
        <f aca="true" t="shared" si="6" ref="F305:F317">E305*D305</f>
        <v>0.08750000000000001</v>
      </c>
    </row>
    <row r="306" spans="1:6" ht="12.75">
      <c r="A306" s="3"/>
      <c r="B306" s="14" t="s">
        <v>36</v>
      </c>
      <c r="C306" s="3" t="s">
        <v>49</v>
      </c>
      <c r="D306" s="3">
        <v>0.0005</v>
      </c>
      <c r="E306" s="3">
        <v>1709.08</v>
      </c>
      <c r="F306" s="5">
        <f t="shared" si="6"/>
        <v>0.85454</v>
      </c>
    </row>
    <row r="307" spans="1:6" ht="12.75">
      <c r="A307" s="3"/>
      <c r="B307" s="4" t="s">
        <v>75</v>
      </c>
      <c r="C307" s="3" t="s">
        <v>22</v>
      </c>
      <c r="D307" s="3">
        <v>0.0008</v>
      </c>
      <c r="E307" s="3">
        <v>5000</v>
      </c>
      <c r="F307" s="5">
        <f t="shared" si="6"/>
        <v>4</v>
      </c>
    </row>
    <row r="308" spans="1:6" ht="12.75">
      <c r="A308" s="3"/>
      <c r="B308" s="4" t="s">
        <v>79</v>
      </c>
      <c r="C308" s="3" t="s">
        <v>48</v>
      </c>
      <c r="D308" s="3">
        <v>0.00125</v>
      </c>
      <c r="E308" s="3">
        <v>1617</v>
      </c>
      <c r="F308" s="5">
        <f t="shared" si="6"/>
        <v>2.02125</v>
      </c>
    </row>
    <row r="309" spans="1:6" ht="12.75">
      <c r="A309" s="3"/>
      <c r="B309" s="14" t="s">
        <v>80</v>
      </c>
      <c r="C309" s="3" t="s">
        <v>48</v>
      </c>
      <c r="D309" s="3">
        <v>0.00125</v>
      </c>
      <c r="E309" s="3">
        <v>1617</v>
      </c>
      <c r="F309" s="5">
        <f t="shared" si="6"/>
        <v>2.02125</v>
      </c>
    </row>
    <row r="310" spans="1:6" ht="12.75">
      <c r="A310" s="3"/>
      <c r="B310" s="4" t="s">
        <v>44</v>
      </c>
      <c r="C310" s="3" t="s">
        <v>42</v>
      </c>
      <c r="D310" s="3">
        <v>0.001</v>
      </c>
      <c r="E310" s="3">
        <v>6400</v>
      </c>
      <c r="F310" s="5">
        <f t="shared" si="6"/>
        <v>6.4</v>
      </c>
    </row>
    <row r="311" spans="1:6" ht="12.75">
      <c r="A311" s="3"/>
      <c r="B311" s="4" t="s">
        <v>28</v>
      </c>
      <c r="C311" s="3" t="s">
        <v>24</v>
      </c>
      <c r="D311" s="3">
        <v>1</v>
      </c>
      <c r="E311" s="3">
        <v>1.73</v>
      </c>
      <c r="F311" s="5">
        <f t="shared" si="6"/>
        <v>1.73</v>
      </c>
    </row>
    <row r="312" spans="1:6" ht="12.75">
      <c r="A312" s="3"/>
      <c r="B312" s="4" t="s">
        <v>81</v>
      </c>
      <c r="C312" s="3" t="s">
        <v>24</v>
      </c>
      <c r="D312" s="3">
        <v>6</v>
      </c>
      <c r="E312" s="3">
        <v>7</v>
      </c>
      <c r="F312" s="5">
        <f t="shared" si="6"/>
        <v>42</v>
      </c>
    </row>
    <row r="313" spans="1:6" ht="12.75">
      <c r="A313" s="3"/>
      <c r="B313" s="4" t="s">
        <v>31</v>
      </c>
      <c r="C313" s="3" t="s">
        <v>24</v>
      </c>
      <c r="D313" s="3">
        <v>1</v>
      </c>
      <c r="E313" s="5">
        <v>0.75</v>
      </c>
      <c r="F313" s="5">
        <f t="shared" si="6"/>
        <v>0.75</v>
      </c>
    </row>
    <row r="314" spans="1:6" ht="12.75">
      <c r="A314" s="3"/>
      <c r="B314" s="4" t="s">
        <v>32</v>
      </c>
      <c r="C314" s="3" t="s">
        <v>48</v>
      </c>
      <c r="D314" s="3">
        <v>0.003</v>
      </c>
      <c r="E314" s="5">
        <v>220</v>
      </c>
      <c r="F314" s="5">
        <f t="shared" si="6"/>
        <v>0.66</v>
      </c>
    </row>
    <row r="315" spans="1:6" ht="12.75">
      <c r="A315" s="3"/>
      <c r="B315" s="4" t="s">
        <v>37</v>
      </c>
      <c r="C315" s="3" t="s">
        <v>49</v>
      </c>
      <c r="D315" s="3">
        <v>0.0075</v>
      </c>
      <c r="E315" s="5">
        <v>168</v>
      </c>
      <c r="F315" s="5">
        <f t="shared" si="6"/>
        <v>1.26</v>
      </c>
    </row>
    <row r="316" spans="1:6" ht="12.75">
      <c r="A316" s="3"/>
      <c r="B316" s="4" t="s">
        <v>63</v>
      </c>
      <c r="C316" s="3" t="s">
        <v>64</v>
      </c>
      <c r="D316" s="3">
        <v>2</v>
      </c>
      <c r="E316" s="3">
        <v>4.45</v>
      </c>
      <c r="F316" s="5">
        <f t="shared" si="6"/>
        <v>8.9</v>
      </c>
    </row>
    <row r="317" spans="1:6" ht="12.75">
      <c r="A317" s="3"/>
      <c r="B317" s="4" t="s">
        <v>50</v>
      </c>
      <c r="C317" s="3" t="s">
        <v>49</v>
      </c>
      <c r="D317" s="3">
        <v>0.0006</v>
      </c>
      <c r="E317" s="5">
        <v>606.67</v>
      </c>
      <c r="F317" s="5">
        <f t="shared" si="6"/>
        <v>0.36400199999999994</v>
      </c>
    </row>
    <row r="318" spans="1:6" ht="12.75">
      <c r="A318" s="3">
        <v>4</v>
      </c>
      <c r="B318" s="4" t="s">
        <v>25</v>
      </c>
      <c r="C318" s="3" t="s">
        <v>8</v>
      </c>
      <c r="D318" s="3"/>
      <c r="E318" s="3"/>
      <c r="F318" s="5">
        <f>F300*74.32%</f>
        <v>26.770064</v>
      </c>
    </row>
    <row r="319" spans="1:6" ht="12.75">
      <c r="A319" s="3">
        <v>5</v>
      </c>
      <c r="B319" s="4" t="s">
        <v>17</v>
      </c>
      <c r="C319" s="3" t="s">
        <v>8</v>
      </c>
      <c r="D319" s="3"/>
      <c r="E319" s="3"/>
      <c r="F319" s="5">
        <f>F318+F304+F303+F300</f>
        <v>143.26730400000002</v>
      </c>
    </row>
    <row r="320" spans="1:6" ht="12.75">
      <c r="A320" s="3">
        <v>6</v>
      </c>
      <c r="B320" s="4" t="s">
        <v>54</v>
      </c>
      <c r="C320" s="3" t="s">
        <v>8</v>
      </c>
      <c r="D320" s="3"/>
      <c r="E320" s="3"/>
      <c r="F320" s="5">
        <f>F319*25%</f>
        <v>35.816826000000006</v>
      </c>
    </row>
    <row r="321" spans="1:6" ht="12.75">
      <c r="A321" s="3"/>
      <c r="B321" s="6" t="s">
        <v>11</v>
      </c>
      <c r="C321" s="3" t="s">
        <v>8</v>
      </c>
      <c r="D321" s="3"/>
      <c r="E321" s="3"/>
      <c r="F321" s="7">
        <v>179.09</v>
      </c>
    </row>
    <row r="322" spans="1:6" ht="12.75">
      <c r="A322" s="16"/>
      <c r="B322" s="15"/>
      <c r="C322" s="16"/>
      <c r="D322" s="16"/>
      <c r="E322" s="17"/>
      <c r="F322" s="17"/>
    </row>
    <row r="323" spans="1:5" s="29" customFormat="1" ht="12.75">
      <c r="A323" s="28"/>
      <c r="B323" s="28" t="s">
        <v>12</v>
      </c>
      <c r="C323" s="28"/>
      <c r="D323" s="28"/>
      <c r="E323" s="28" t="s">
        <v>13</v>
      </c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6" ht="12.75">
      <c r="A326" s="79" t="s">
        <v>18</v>
      </c>
      <c r="B326" s="79"/>
      <c r="C326" s="79"/>
      <c r="D326" s="79"/>
      <c r="E326" s="79"/>
      <c r="F326" s="79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80" t="s">
        <v>167</v>
      </c>
      <c r="B328" s="80"/>
      <c r="C328" s="80"/>
      <c r="D328" s="80"/>
      <c r="E328" s="80"/>
      <c r="F328" s="80"/>
    </row>
    <row r="329" spans="1:6" ht="12.75">
      <c r="A329" s="10" t="s">
        <v>0</v>
      </c>
      <c r="B329" s="10" t="s">
        <v>1</v>
      </c>
      <c r="C329" s="9" t="s">
        <v>2</v>
      </c>
      <c r="D329" s="10" t="s">
        <v>3</v>
      </c>
      <c r="E329" s="9" t="s">
        <v>4</v>
      </c>
      <c r="F329" s="10" t="s">
        <v>5</v>
      </c>
    </row>
    <row r="330" spans="1:6" ht="12.75">
      <c r="A330" s="11"/>
      <c r="B330" s="11"/>
      <c r="C330" s="12"/>
      <c r="D330" s="11"/>
      <c r="E330" s="12" t="s">
        <v>6</v>
      </c>
      <c r="F330" s="11" t="s">
        <v>6</v>
      </c>
    </row>
    <row r="331" spans="1:6" ht="12.75">
      <c r="A331" s="3" t="s">
        <v>14</v>
      </c>
      <c r="B331" s="4" t="s">
        <v>7</v>
      </c>
      <c r="C331" s="3" t="s">
        <v>8</v>
      </c>
      <c r="D331" s="3"/>
      <c r="E331" s="3"/>
      <c r="F331" s="5">
        <f>F332+F333</f>
        <v>18.005326378789576</v>
      </c>
    </row>
    <row r="332" spans="1:6" ht="12.75">
      <c r="A332" s="3"/>
      <c r="B332" s="4" t="s">
        <v>29</v>
      </c>
      <c r="C332" s="3" t="s">
        <v>9</v>
      </c>
      <c r="D332" s="13" t="s">
        <v>60</v>
      </c>
      <c r="E332" s="5">
        <f>7480*12/1787.8</f>
        <v>50.206958272737445</v>
      </c>
      <c r="F332" s="5">
        <f>E332*10/60</f>
        <v>8.367826378789575</v>
      </c>
    </row>
    <row r="333" spans="1:6" ht="12.75">
      <c r="A333" s="3"/>
      <c r="B333" s="4" t="s">
        <v>30</v>
      </c>
      <c r="C333" s="3" t="s">
        <v>9</v>
      </c>
      <c r="D333" s="13" t="s">
        <v>61</v>
      </c>
      <c r="E333" s="3">
        <v>38.55</v>
      </c>
      <c r="F333" s="5">
        <f>E333*15/60</f>
        <v>9.6375</v>
      </c>
    </row>
    <row r="334" spans="1:6" ht="12.75">
      <c r="A334" s="3" t="s">
        <v>15</v>
      </c>
      <c r="B334" s="4" t="s">
        <v>10</v>
      </c>
      <c r="C334" s="3" t="s">
        <v>8</v>
      </c>
      <c r="D334" s="5">
        <f>F332+F333</f>
        <v>18.005326378789576</v>
      </c>
      <c r="E334" s="3">
        <v>0.262</v>
      </c>
      <c r="F334" s="5">
        <f>D334*E334</f>
        <v>4.717395511242869</v>
      </c>
    </row>
    <row r="335" spans="1:6" ht="12.75">
      <c r="A335" s="3" t="s">
        <v>16</v>
      </c>
      <c r="B335" s="4" t="s">
        <v>19</v>
      </c>
      <c r="C335" s="3"/>
      <c r="D335" s="3"/>
      <c r="E335" s="3"/>
      <c r="F335" s="5">
        <v>120.72</v>
      </c>
    </row>
    <row r="336" spans="1:6" ht="12.75">
      <c r="A336" s="3"/>
      <c r="B336" s="4" t="s">
        <v>82</v>
      </c>
      <c r="C336" s="3" t="s">
        <v>83</v>
      </c>
      <c r="D336" s="3">
        <v>0.1</v>
      </c>
      <c r="E336" s="3">
        <v>29.97</v>
      </c>
      <c r="F336" s="5">
        <f aca="true" t="shared" si="7" ref="F336:F343">E336*D336</f>
        <v>2.997</v>
      </c>
    </row>
    <row r="337" spans="1:6" ht="12.75">
      <c r="A337" s="3"/>
      <c r="B337" s="4" t="s">
        <v>39</v>
      </c>
      <c r="C337" s="3" t="s">
        <v>22</v>
      </c>
      <c r="D337" s="3">
        <v>0.02</v>
      </c>
      <c r="E337" s="3">
        <v>125</v>
      </c>
      <c r="F337" s="5">
        <f t="shared" si="7"/>
        <v>2.5</v>
      </c>
    </row>
    <row r="338" spans="1:6" ht="12.75">
      <c r="A338" s="3"/>
      <c r="B338" s="4" t="s">
        <v>84</v>
      </c>
      <c r="C338" s="3" t="s">
        <v>49</v>
      </c>
      <c r="D338" s="3">
        <v>0.005</v>
      </c>
      <c r="E338" s="3">
        <v>1236.36</v>
      </c>
      <c r="F338" s="5">
        <f t="shared" si="7"/>
        <v>6.1818</v>
      </c>
    </row>
    <row r="339" spans="1:6" ht="12.75">
      <c r="A339" s="3"/>
      <c r="B339" s="4" t="s">
        <v>81</v>
      </c>
      <c r="C339" s="3" t="s">
        <v>24</v>
      </c>
      <c r="D339" s="3">
        <v>14</v>
      </c>
      <c r="E339" s="3">
        <v>7</v>
      </c>
      <c r="F339" s="5">
        <f t="shared" si="7"/>
        <v>98</v>
      </c>
    </row>
    <row r="340" spans="1:6" ht="12.75">
      <c r="A340" s="3"/>
      <c r="B340" s="4" t="s">
        <v>31</v>
      </c>
      <c r="C340" s="3" t="s">
        <v>24</v>
      </c>
      <c r="D340" s="3">
        <v>2</v>
      </c>
      <c r="E340" s="5">
        <v>0.75</v>
      </c>
      <c r="F340" s="5">
        <f t="shared" si="7"/>
        <v>1.5</v>
      </c>
    </row>
    <row r="341" spans="1:6" ht="12.75">
      <c r="A341" s="3"/>
      <c r="B341" s="4" t="s">
        <v>32</v>
      </c>
      <c r="C341" s="3" t="s">
        <v>48</v>
      </c>
      <c r="D341" s="3">
        <v>0.001</v>
      </c>
      <c r="E341" s="5">
        <v>220</v>
      </c>
      <c r="F341" s="5">
        <f t="shared" si="7"/>
        <v>0.22</v>
      </c>
    </row>
    <row r="342" spans="1:6" ht="12.75">
      <c r="A342" s="3"/>
      <c r="B342" s="4" t="s">
        <v>63</v>
      </c>
      <c r="C342" s="3" t="s">
        <v>64</v>
      </c>
      <c r="D342" s="3">
        <v>2</v>
      </c>
      <c r="E342" s="3">
        <v>4.45</v>
      </c>
      <c r="F342" s="5">
        <f t="shared" si="7"/>
        <v>8.9</v>
      </c>
    </row>
    <row r="343" spans="1:6" ht="12.75">
      <c r="A343" s="3"/>
      <c r="B343" s="4" t="s">
        <v>37</v>
      </c>
      <c r="C343" s="3" t="s">
        <v>49</v>
      </c>
      <c r="D343" s="3">
        <v>0.0025</v>
      </c>
      <c r="E343" s="5">
        <v>168</v>
      </c>
      <c r="F343" s="5">
        <f t="shared" si="7"/>
        <v>0.42</v>
      </c>
    </row>
    <row r="344" spans="1:6" ht="12.75">
      <c r="A344" s="3">
        <v>4</v>
      </c>
      <c r="B344" s="4" t="s">
        <v>25</v>
      </c>
      <c r="C344" s="3" t="s">
        <v>8</v>
      </c>
      <c r="D344" s="3"/>
      <c r="E344" s="3"/>
      <c r="F344" s="5">
        <v>13.39</v>
      </c>
    </row>
    <row r="345" spans="1:6" ht="12.75">
      <c r="A345" s="3">
        <v>5</v>
      </c>
      <c r="B345" s="4" t="s">
        <v>17</v>
      </c>
      <c r="C345" s="3" t="s">
        <v>8</v>
      </c>
      <c r="D345" s="3"/>
      <c r="E345" s="3"/>
      <c r="F345" s="5">
        <v>156.84</v>
      </c>
    </row>
    <row r="346" spans="1:6" ht="12.75">
      <c r="A346" s="3">
        <v>6</v>
      </c>
      <c r="B346" s="4" t="s">
        <v>54</v>
      </c>
      <c r="C346" s="3" t="s">
        <v>8</v>
      </c>
      <c r="D346" s="3"/>
      <c r="E346" s="3"/>
      <c r="F346" s="5">
        <f>F345*25%</f>
        <v>39.21</v>
      </c>
    </row>
    <row r="347" spans="1:6" ht="12.75">
      <c r="A347" s="3"/>
      <c r="B347" s="6" t="s">
        <v>11</v>
      </c>
      <c r="C347" s="3" t="s">
        <v>8</v>
      </c>
      <c r="D347" s="3"/>
      <c r="E347" s="3"/>
      <c r="F347" s="7">
        <f>F345+F346</f>
        <v>196.05</v>
      </c>
    </row>
    <row r="348" spans="1:6" ht="12.75">
      <c r="A348" s="16"/>
      <c r="B348" s="15"/>
      <c r="C348" s="16"/>
      <c r="D348" s="16"/>
      <c r="E348" s="17"/>
      <c r="F348" s="17"/>
    </row>
    <row r="349" spans="1:5" s="29" customFormat="1" ht="12.75">
      <c r="A349" s="28"/>
      <c r="B349" s="28" t="s">
        <v>12</v>
      </c>
      <c r="C349" s="28"/>
      <c r="D349" s="28"/>
      <c r="E349" s="28" t="s">
        <v>13</v>
      </c>
    </row>
    <row r="353" spans="1:6" ht="12.75">
      <c r="A353" s="79" t="s">
        <v>18</v>
      </c>
      <c r="B353" s="79"/>
      <c r="C353" s="79"/>
      <c r="D353" s="79"/>
      <c r="E353" s="79"/>
      <c r="F353" s="79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80" t="s">
        <v>85</v>
      </c>
      <c r="B355" s="80"/>
      <c r="C355" s="80"/>
      <c r="D355" s="80"/>
      <c r="E355" s="80"/>
      <c r="F355" s="80"/>
    </row>
    <row r="356" spans="1:6" ht="12.75">
      <c r="A356" s="10" t="s">
        <v>0</v>
      </c>
      <c r="B356" s="10" t="s">
        <v>1</v>
      </c>
      <c r="C356" s="9" t="s">
        <v>2</v>
      </c>
      <c r="D356" s="10" t="s">
        <v>3</v>
      </c>
      <c r="E356" s="9" t="s">
        <v>4</v>
      </c>
      <c r="F356" s="10" t="s">
        <v>5</v>
      </c>
    </row>
    <row r="357" spans="1:6" ht="12.75">
      <c r="A357" s="11"/>
      <c r="B357" s="11"/>
      <c r="C357" s="12"/>
      <c r="D357" s="11"/>
      <c r="E357" s="12" t="s">
        <v>6</v>
      </c>
      <c r="F357" s="11" t="s">
        <v>6</v>
      </c>
    </row>
    <row r="358" spans="1:6" ht="12.75">
      <c r="A358" s="3" t="s">
        <v>14</v>
      </c>
      <c r="B358" s="4" t="s">
        <v>7</v>
      </c>
      <c r="C358" s="3" t="s">
        <v>8</v>
      </c>
      <c r="D358" s="3"/>
      <c r="E358" s="3"/>
      <c r="F358" s="5">
        <f>F359+F360</f>
        <v>17.168543740910614</v>
      </c>
    </row>
    <row r="359" spans="1:6" ht="12.75">
      <c r="A359" s="3"/>
      <c r="B359" s="4" t="s">
        <v>29</v>
      </c>
      <c r="C359" s="3" t="s">
        <v>9</v>
      </c>
      <c r="D359" s="13" t="s">
        <v>115</v>
      </c>
      <c r="E359" s="5">
        <f>7480*12/1787.8</f>
        <v>50.206958272737445</v>
      </c>
      <c r="F359" s="5">
        <f>E359*9/60</f>
        <v>7.531043740910617</v>
      </c>
    </row>
    <row r="360" spans="1:6" ht="12.75">
      <c r="A360" s="3"/>
      <c r="B360" s="4" t="s">
        <v>30</v>
      </c>
      <c r="C360" s="3" t="s">
        <v>9</v>
      </c>
      <c r="D360" s="13" t="s">
        <v>61</v>
      </c>
      <c r="E360" s="3">
        <v>38.55</v>
      </c>
      <c r="F360" s="5">
        <f>E360*15/60</f>
        <v>9.6375</v>
      </c>
    </row>
    <row r="361" spans="1:6" ht="12.75">
      <c r="A361" s="3" t="s">
        <v>15</v>
      </c>
      <c r="B361" s="4" t="s">
        <v>10</v>
      </c>
      <c r="C361" s="3" t="s">
        <v>8</v>
      </c>
      <c r="D361" s="5">
        <f>F359+F360</f>
        <v>17.168543740910614</v>
      </c>
      <c r="E361" s="3">
        <v>0.262</v>
      </c>
      <c r="F361" s="5">
        <f>D361*E361</f>
        <v>4.498158460118582</v>
      </c>
    </row>
    <row r="362" spans="1:6" ht="12.75">
      <c r="A362" s="3" t="s">
        <v>16</v>
      </c>
      <c r="B362" s="4" t="s">
        <v>19</v>
      </c>
      <c r="C362" s="3"/>
      <c r="D362" s="3"/>
      <c r="E362" s="3"/>
      <c r="F362" s="5">
        <v>264.9</v>
      </c>
    </row>
    <row r="363" spans="1:6" ht="12.75">
      <c r="A363" s="3"/>
      <c r="B363" s="4" t="s">
        <v>86</v>
      </c>
      <c r="C363" s="3" t="s">
        <v>83</v>
      </c>
      <c r="D363" s="3">
        <v>0.125</v>
      </c>
      <c r="E363" s="3">
        <v>1540</v>
      </c>
      <c r="F363" s="5">
        <f aca="true" t="shared" si="8" ref="F363:F371">E363*D363</f>
        <v>192.5</v>
      </c>
    </row>
    <row r="364" spans="1:6" ht="12.75">
      <c r="A364" s="3"/>
      <c r="B364" s="4" t="s">
        <v>87</v>
      </c>
      <c r="C364" s="3" t="s">
        <v>48</v>
      </c>
      <c r="D364" s="3">
        <v>0.02</v>
      </c>
      <c r="E364" s="3">
        <v>140</v>
      </c>
      <c r="F364" s="5">
        <f t="shared" si="8"/>
        <v>2.8000000000000003</v>
      </c>
    </row>
    <row r="365" spans="1:6" ht="12.75">
      <c r="A365" s="3"/>
      <c r="B365" s="4" t="s">
        <v>39</v>
      </c>
      <c r="C365" s="3" t="s">
        <v>22</v>
      </c>
      <c r="D365" s="3">
        <v>0.01</v>
      </c>
      <c r="E365" s="3">
        <v>125</v>
      </c>
      <c r="F365" s="5">
        <f t="shared" si="8"/>
        <v>1.25</v>
      </c>
    </row>
    <row r="366" spans="1:6" ht="12.75">
      <c r="A366" s="3"/>
      <c r="B366" s="4" t="s">
        <v>89</v>
      </c>
      <c r="C366" s="3" t="s">
        <v>24</v>
      </c>
      <c r="D366" s="3">
        <v>1</v>
      </c>
      <c r="E366" s="3">
        <v>10.6</v>
      </c>
      <c r="F366" s="5">
        <f t="shared" si="8"/>
        <v>10.6</v>
      </c>
    </row>
    <row r="367" spans="1:6" ht="12.75">
      <c r="A367" s="3"/>
      <c r="B367" s="4" t="s">
        <v>63</v>
      </c>
      <c r="C367" s="3" t="s">
        <v>24</v>
      </c>
      <c r="D367" s="3">
        <v>2</v>
      </c>
      <c r="E367" s="3">
        <v>4.45</v>
      </c>
      <c r="F367" s="5">
        <f t="shared" si="8"/>
        <v>8.9</v>
      </c>
    </row>
    <row r="368" spans="1:6" ht="12.75">
      <c r="A368" s="3"/>
      <c r="B368" s="4" t="s">
        <v>84</v>
      </c>
      <c r="C368" s="3" t="s">
        <v>49</v>
      </c>
      <c r="D368" s="3">
        <v>0.005</v>
      </c>
      <c r="E368" s="3">
        <v>1236.36</v>
      </c>
      <c r="F368" s="5">
        <f t="shared" si="8"/>
        <v>6.1818</v>
      </c>
    </row>
    <row r="369" spans="1:6" ht="12.75">
      <c r="A369" s="3"/>
      <c r="B369" s="4" t="s">
        <v>81</v>
      </c>
      <c r="C369" s="3" t="s">
        <v>24</v>
      </c>
      <c r="D369" s="3">
        <v>6</v>
      </c>
      <c r="E369" s="3">
        <v>7</v>
      </c>
      <c r="F369" s="5">
        <f t="shared" si="8"/>
        <v>42</v>
      </c>
    </row>
    <row r="370" spans="1:6" ht="12.75">
      <c r="A370" s="3"/>
      <c r="B370" s="4" t="s">
        <v>32</v>
      </c>
      <c r="C370" s="3" t="s">
        <v>48</v>
      </c>
      <c r="D370" s="3">
        <v>0.0015</v>
      </c>
      <c r="E370" s="5">
        <v>220</v>
      </c>
      <c r="F370" s="5">
        <f t="shared" si="8"/>
        <v>0.33</v>
      </c>
    </row>
    <row r="371" spans="1:6" ht="12.75">
      <c r="A371" s="3"/>
      <c r="B371" s="4" t="s">
        <v>37</v>
      </c>
      <c r="C371" s="3" t="s">
        <v>49</v>
      </c>
      <c r="D371" s="3">
        <v>0.002</v>
      </c>
      <c r="E371" s="5">
        <v>168</v>
      </c>
      <c r="F371" s="5">
        <f t="shared" si="8"/>
        <v>0.336</v>
      </c>
    </row>
    <row r="372" spans="1:6" ht="12.75">
      <c r="A372" s="3">
        <v>4</v>
      </c>
      <c r="B372" s="4" t="s">
        <v>25</v>
      </c>
      <c r="C372" s="3" t="s">
        <v>8</v>
      </c>
      <c r="D372" s="3"/>
      <c r="E372" s="3"/>
      <c r="F372" s="5">
        <f>F358*74.32%</f>
        <v>12.759661708244767</v>
      </c>
    </row>
    <row r="373" spans="1:6" ht="12.75">
      <c r="A373" s="3">
        <v>5</v>
      </c>
      <c r="B373" s="4" t="s">
        <v>17</v>
      </c>
      <c r="C373" s="3" t="s">
        <v>8</v>
      </c>
      <c r="D373" s="3"/>
      <c r="E373" s="3"/>
      <c r="F373" s="5">
        <f>F372+F362+F361+F358</f>
        <v>299.32636390927394</v>
      </c>
    </row>
    <row r="374" spans="1:6" ht="12.75">
      <c r="A374" s="3">
        <v>6</v>
      </c>
      <c r="B374" s="4" t="s">
        <v>54</v>
      </c>
      <c r="C374" s="3" t="s">
        <v>8</v>
      </c>
      <c r="D374" s="3"/>
      <c r="E374" s="3"/>
      <c r="F374" s="5">
        <f>F373*25%</f>
        <v>74.83159097731848</v>
      </c>
    </row>
    <row r="375" spans="1:6" ht="12.75">
      <c r="A375" s="3"/>
      <c r="B375" s="6" t="s">
        <v>11</v>
      </c>
      <c r="C375" s="3" t="s">
        <v>8</v>
      </c>
      <c r="D375" s="3"/>
      <c r="E375" s="3"/>
      <c r="F375" s="7">
        <f>F373+F374</f>
        <v>374.1579548865924</v>
      </c>
    </row>
    <row r="376" spans="1:6" ht="12.75">
      <c r="A376" s="16"/>
      <c r="B376" s="15"/>
      <c r="C376" s="16"/>
      <c r="D376" s="16"/>
      <c r="E376" s="17"/>
      <c r="F376" s="17"/>
    </row>
    <row r="377" spans="1:5" s="29" customFormat="1" ht="12.75">
      <c r="A377" s="28"/>
      <c r="B377" s="28" t="s">
        <v>12</v>
      </c>
      <c r="C377" s="28"/>
      <c r="D377" s="28"/>
      <c r="E377" s="28" t="s">
        <v>13</v>
      </c>
    </row>
    <row r="380" spans="1:6" ht="12.75">
      <c r="A380" s="79" t="s">
        <v>18</v>
      </c>
      <c r="B380" s="79"/>
      <c r="C380" s="79"/>
      <c r="D380" s="79"/>
      <c r="E380" s="79"/>
      <c r="F380" s="79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80" t="s">
        <v>90</v>
      </c>
      <c r="B382" s="80"/>
      <c r="C382" s="80"/>
      <c r="D382" s="80"/>
      <c r="E382" s="80"/>
      <c r="F382" s="80"/>
    </row>
    <row r="383" spans="1:6" ht="12.75">
      <c r="A383" s="10" t="s">
        <v>0</v>
      </c>
      <c r="B383" s="10" t="s">
        <v>1</v>
      </c>
      <c r="C383" s="9" t="s">
        <v>2</v>
      </c>
      <c r="D383" s="10" t="s">
        <v>3</v>
      </c>
      <c r="E383" s="9" t="s">
        <v>4</v>
      </c>
      <c r="F383" s="10" t="s">
        <v>5</v>
      </c>
    </row>
    <row r="384" spans="1:6" ht="12.75">
      <c r="A384" s="11"/>
      <c r="B384" s="11"/>
      <c r="C384" s="12"/>
      <c r="D384" s="11"/>
      <c r="E384" s="12" t="s">
        <v>6</v>
      </c>
      <c r="F384" s="11" t="s">
        <v>6</v>
      </c>
    </row>
    <row r="385" spans="1:6" ht="12.75">
      <c r="A385" s="3" t="s">
        <v>14</v>
      </c>
      <c r="B385" s="4" t="s">
        <v>7</v>
      </c>
      <c r="C385" s="3" t="s">
        <v>8</v>
      </c>
      <c r="D385" s="3"/>
      <c r="E385" s="3"/>
      <c r="F385" s="5">
        <f>F386+F387</f>
        <v>29.585652757579147</v>
      </c>
    </row>
    <row r="386" spans="1:6" ht="12.75">
      <c r="A386" s="3"/>
      <c r="B386" s="4" t="s">
        <v>29</v>
      </c>
      <c r="C386" s="3" t="s">
        <v>9</v>
      </c>
      <c r="D386" s="13" t="s">
        <v>20</v>
      </c>
      <c r="E386" s="5">
        <f>7480*12/1787.8</f>
        <v>50.206958272737445</v>
      </c>
      <c r="F386" s="5">
        <f>E386*20/60</f>
        <v>16.73565275757915</v>
      </c>
    </row>
    <row r="387" spans="1:6" ht="12.75">
      <c r="A387" s="3"/>
      <c r="B387" s="4" t="s">
        <v>30</v>
      </c>
      <c r="C387" s="3" t="s">
        <v>9</v>
      </c>
      <c r="D387" s="13" t="s">
        <v>20</v>
      </c>
      <c r="E387" s="3">
        <v>38.55</v>
      </c>
      <c r="F387" s="5">
        <f>E387*20/60</f>
        <v>12.85</v>
      </c>
    </row>
    <row r="388" spans="1:6" ht="12.75">
      <c r="A388" s="3" t="s">
        <v>15</v>
      </c>
      <c r="B388" s="4" t="s">
        <v>10</v>
      </c>
      <c r="C388" s="3" t="s">
        <v>8</v>
      </c>
      <c r="D388" s="5">
        <f>F386+F387</f>
        <v>29.585652757579147</v>
      </c>
      <c r="E388" s="3">
        <v>0.262</v>
      </c>
      <c r="F388" s="5">
        <f>D388*E388</f>
        <v>7.751441022485737</v>
      </c>
    </row>
    <row r="389" spans="1:6" ht="12.75">
      <c r="A389" s="3" t="s">
        <v>16</v>
      </c>
      <c r="B389" s="4" t="s">
        <v>19</v>
      </c>
      <c r="C389" s="3"/>
      <c r="D389" s="3"/>
      <c r="E389" s="3"/>
      <c r="F389" s="5">
        <f>F390+F391+F392+F393</f>
        <v>11.514500000000002</v>
      </c>
    </row>
    <row r="390" spans="1:6" ht="12.75">
      <c r="A390" s="3"/>
      <c r="B390" s="4" t="s">
        <v>91</v>
      </c>
      <c r="C390" s="3" t="s">
        <v>49</v>
      </c>
      <c r="D390" s="3">
        <v>0.0015</v>
      </c>
      <c r="E390" s="3">
        <v>1355</v>
      </c>
      <c r="F390" s="5">
        <f>E390*D390</f>
        <v>2.0325</v>
      </c>
    </row>
    <row r="391" spans="1:6" ht="12.75">
      <c r="A391" s="3"/>
      <c r="B391" s="4" t="s">
        <v>63</v>
      </c>
      <c r="C391" s="3" t="s">
        <v>24</v>
      </c>
      <c r="D391" s="3">
        <v>2</v>
      </c>
      <c r="E391" s="3">
        <v>4.45</v>
      </c>
      <c r="F391" s="5">
        <f>E391*D391</f>
        <v>8.9</v>
      </c>
    </row>
    <row r="392" spans="1:6" ht="12.75">
      <c r="A392" s="3"/>
      <c r="B392" s="4" t="s">
        <v>32</v>
      </c>
      <c r="C392" s="3" t="s">
        <v>48</v>
      </c>
      <c r="D392" s="3">
        <v>0.0015</v>
      </c>
      <c r="E392" s="5">
        <v>220</v>
      </c>
      <c r="F392" s="5">
        <f>E392*D392</f>
        <v>0.33</v>
      </c>
    </row>
    <row r="393" spans="1:6" ht="12.75">
      <c r="A393" s="3"/>
      <c r="B393" s="4" t="s">
        <v>37</v>
      </c>
      <c r="C393" s="3" t="s">
        <v>49</v>
      </c>
      <c r="D393" s="3">
        <v>0.0015</v>
      </c>
      <c r="E393" s="5">
        <v>168</v>
      </c>
      <c r="F393" s="5">
        <f>E393*D393</f>
        <v>0.252</v>
      </c>
    </row>
    <row r="394" spans="1:6" ht="12.75">
      <c r="A394" s="3">
        <v>4</v>
      </c>
      <c r="B394" s="4" t="s">
        <v>25</v>
      </c>
      <c r="C394" s="3" t="s">
        <v>8</v>
      </c>
      <c r="D394" s="3"/>
      <c r="E394" s="3"/>
      <c r="F394" s="5">
        <f>F385*74.32%</f>
        <v>21.98805712943282</v>
      </c>
    </row>
    <row r="395" spans="1:6" ht="12.75">
      <c r="A395" s="3">
        <v>5</v>
      </c>
      <c r="B395" s="4" t="s">
        <v>17</v>
      </c>
      <c r="C395" s="3" t="s">
        <v>8</v>
      </c>
      <c r="D395" s="3"/>
      <c r="E395" s="3"/>
      <c r="F395" s="5">
        <f>F394+F389+F388+F385</f>
        <v>70.8396509094977</v>
      </c>
    </row>
    <row r="396" spans="1:6" ht="12.75">
      <c r="A396" s="3">
        <v>6</v>
      </c>
      <c r="B396" s="4" t="s">
        <v>54</v>
      </c>
      <c r="C396" s="3" t="s">
        <v>8</v>
      </c>
      <c r="D396" s="3"/>
      <c r="E396" s="3"/>
      <c r="F396" s="5">
        <f>F395*25%</f>
        <v>17.709912727374427</v>
      </c>
    </row>
    <row r="397" spans="1:6" ht="12.75">
      <c r="A397" s="3"/>
      <c r="B397" s="6" t="s">
        <v>11</v>
      </c>
      <c r="C397" s="3" t="s">
        <v>8</v>
      </c>
      <c r="D397" s="3"/>
      <c r="E397" s="3"/>
      <c r="F397" s="7">
        <f>F395+F396</f>
        <v>88.54956363687214</v>
      </c>
    </row>
    <row r="398" spans="1:6" ht="12.75">
      <c r="A398" s="16"/>
      <c r="B398" s="15"/>
      <c r="C398" s="16"/>
      <c r="D398" s="16"/>
      <c r="E398" s="17"/>
      <c r="F398" s="17"/>
    </row>
    <row r="399" spans="1:5" s="29" customFormat="1" ht="12.75">
      <c r="A399" s="28"/>
      <c r="B399" s="28" t="s">
        <v>12</v>
      </c>
      <c r="C399" s="28"/>
      <c r="D399" s="28"/>
      <c r="E399" s="28" t="s">
        <v>13</v>
      </c>
    </row>
    <row r="413" spans="1:6" ht="12.75">
      <c r="A413" s="79" t="s">
        <v>18</v>
      </c>
      <c r="B413" s="79"/>
      <c r="C413" s="79"/>
      <c r="D413" s="79"/>
      <c r="E413" s="79"/>
      <c r="F413" s="79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80" t="s">
        <v>93</v>
      </c>
      <c r="B415" s="80"/>
      <c r="C415" s="80"/>
      <c r="D415" s="80"/>
      <c r="E415" s="80"/>
      <c r="F415" s="80"/>
    </row>
    <row r="416" spans="1:6" ht="12.75">
      <c r="A416" s="10" t="s">
        <v>0</v>
      </c>
      <c r="B416" s="10" t="s">
        <v>1</v>
      </c>
      <c r="C416" s="9" t="s">
        <v>2</v>
      </c>
      <c r="D416" s="10" t="s">
        <v>3</v>
      </c>
      <c r="E416" s="9" t="s">
        <v>4</v>
      </c>
      <c r="F416" s="10" t="s">
        <v>5</v>
      </c>
    </row>
    <row r="417" spans="1:6" ht="12.75">
      <c r="A417" s="11"/>
      <c r="B417" s="11"/>
      <c r="C417" s="12"/>
      <c r="D417" s="11"/>
      <c r="E417" s="12" t="s">
        <v>6</v>
      </c>
      <c r="F417" s="11" t="s">
        <v>6</v>
      </c>
    </row>
    <row r="418" spans="1:6" ht="12.75">
      <c r="A418" s="3" t="s">
        <v>14</v>
      </c>
      <c r="B418" s="4" t="s">
        <v>7</v>
      </c>
      <c r="C418" s="3" t="s">
        <v>8</v>
      </c>
      <c r="D418" s="3"/>
      <c r="E418" s="3"/>
      <c r="F418" s="5">
        <f>F419+F420</f>
        <v>36.98206594697393</v>
      </c>
    </row>
    <row r="419" spans="1:6" ht="12.75">
      <c r="A419" s="3"/>
      <c r="B419" s="4" t="s">
        <v>29</v>
      </c>
      <c r="C419" s="3" t="s">
        <v>9</v>
      </c>
      <c r="D419" s="13" t="s">
        <v>95</v>
      </c>
      <c r="E419" s="5">
        <f>7480*12/1787.8</f>
        <v>50.206958272737445</v>
      </c>
      <c r="F419" s="5">
        <f>E419*25/60</f>
        <v>20.919565946973936</v>
      </c>
    </row>
    <row r="420" spans="1:6" ht="12.75">
      <c r="A420" s="3"/>
      <c r="B420" s="4" t="s">
        <v>30</v>
      </c>
      <c r="C420" s="3" t="s">
        <v>9</v>
      </c>
      <c r="D420" s="13" t="s">
        <v>95</v>
      </c>
      <c r="E420" s="3">
        <v>38.55</v>
      </c>
      <c r="F420" s="5">
        <f>E420*25/60</f>
        <v>16.062499999999996</v>
      </c>
    </row>
    <row r="421" spans="1:6" ht="12.75">
      <c r="A421" s="3" t="s">
        <v>15</v>
      </c>
      <c r="B421" s="4" t="s">
        <v>10</v>
      </c>
      <c r="C421" s="3" t="s">
        <v>8</v>
      </c>
      <c r="D421" s="5">
        <f>F419+F420</f>
        <v>36.98206594697393</v>
      </c>
      <c r="E421" s="3">
        <v>0.262</v>
      </c>
      <c r="F421" s="5">
        <f>D421*E421</f>
        <v>9.689301278107171</v>
      </c>
    </row>
    <row r="422" spans="1:6" ht="12.75">
      <c r="A422" s="3" t="s">
        <v>16</v>
      </c>
      <c r="B422" s="4" t="s">
        <v>19</v>
      </c>
      <c r="C422" s="3"/>
      <c r="D422" s="3"/>
      <c r="E422" s="3"/>
      <c r="F422" s="5">
        <f>F423+F424+F425+F426</f>
        <v>11.514500000000002</v>
      </c>
    </row>
    <row r="423" spans="1:6" ht="12.75">
      <c r="A423" s="3"/>
      <c r="B423" s="4" t="s">
        <v>92</v>
      </c>
      <c r="C423" s="3" t="s">
        <v>49</v>
      </c>
      <c r="D423" s="3">
        <v>0.0015</v>
      </c>
      <c r="E423" s="3">
        <v>1355</v>
      </c>
      <c r="F423" s="5">
        <f>E423*D423</f>
        <v>2.0325</v>
      </c>
    </row>
    <row r="424" spans="1:6" ht="12.75">
      <c r="A424" s="3"/>
      <c r="B424" s="4" t="s">
        <v>63</v>
      </c>
      <c r="C424" s="3" t="s">
        <v>24</v>
      </c>
      <c r="D424" s="3">
        <v>2</v>
      </c>
      <c r="E424" s="3">
        <v>4.45</v>
      </c>
      <c r="F424" s="5">
        <f>E424*D424</f>
        <v>8.9</v>
      </c>
    </row>
    <row r="425" spans="1:6" ht="12.75">
      <c r="A425" s="3"/>
      <c r="B425" s="4" t="s">
        <v>32</v>
      </c>
      <c r="C425" s="3" t="s">
        <v>48</v>
      </c>
      <c r="D425" s="3">
        <v>0.0015</v>
      </c>
      <c r="E425" s="5">
        <v>220</v>
      </c>
      <c r="F425" s="5">
        <f>E425*D425</f>
        <v>0.33</v>
      </c>
    </row>
    <row r="426" spans="1:6" ht="12.75">
      <c r="A426" s="3"/>
      <c r="B426" s="4" t="s">
        <v>37</v>
      </c>
      <c r="C426" s="3" t="s">
        <v>49</v>
      </c>
      <c r="D426" s="3">
        <v>0.0015</v>
      </c>
      <c r="E426" s="5">
        <v>168</v>
      </c>
      <c r="F426" s="5">
        <f>E426*D426</f>
        <v>0.252</v>
      </c>
    </row>
    <row r="427" spans="1:6" ht="12.75">
      <c r="A427" s="3">
        <v>4</v>
      </c>
      <c r="B427" s="4" t="s">
        <v>25</v>
      </c>
      <c r="C427" s="3" t="s">
        <v>8</v>
      </c>
      <c r="D427" s="3"/>
      <c r="E427" s="3"/>
      <c r="F427" s="5">
        <v>27.48</v>
      </c>
    </row>
    <row r="428" spans="1:6" ht="12.75">
      <c r="A428" s="3">
        <v>5</v>
      </c>
      <c r="B428" s="4" t="s">
        <v>17</v>
      </c>
      <c r="C428" s="3" t="s">
        <v>8</v>
      </c>
      <c r="D428" s="3"/>
      <c r="E428" s="3"/>
      <c r="F428" s="5">
        <v>85.66</v>
      </c>
    </row>
    <row r="429" spans="1:6" ht="12.75">
      <c r="A429" s="3">
        <v>6</v>
      </c>
      <c r="B429" s="4" t="s">
        <v>54</v>
      </c>
      <c r="C429" s="3" t="s">
        <v>8</v>
      </c>
      <c r="D429" s="3"/>
      <c r="E429" s="3"/>
      <c r="F429" s="5">
        <f>F428*25%</f>
        <v>21.415</v>
      </c>
    </row>
    <row r="430" spans="1:6" ht="12.75">
      <c r="A430" s="3"/>
      <c r="B430" s="6" t="s">
        <v>11</v>
      </c>
      <c r="C430" s="3" t="s">
        <v>8</v>
      </c>
      <c r="D430" s="3"/>
      <c r="E430" s="3"/>
      <c r="F430" s="7">
        <f>F428+F429</f>
        <v>107.07499999999999</v>
      </c>
    </row>
    <row r="431" spans="1:6" ht="12.75">
      <c r="A431" s="16"/>
      <c r="B431" s="15"/>
      <c r="C431" s="16"/>
      <c r="D431" s="16"/>
      <c r="E431" s="17"/>
      <c r="F431" s="17"/>
    </row>
    <row r="432" spans="1:5" s="29" customFormat="1" ht="12.75">
      <c r="A432" s="28"/>
      <c r="B432" s="28" t="s">
        <v>12</v>
      </c>
      <c r="C432" s="28"/>
      <c r="D432" s="28"/>
      <c r="E432" s="28" t="s">
        <v>13</v>
      </c>
    </row>
    <row r="435" spans="1:6" ht="12.75">
      <c r="A435" s="79" t="s">
        <v>18</v>
      </c>
      <c r="B435" s="79"/>
      <c r="C435" s="79"/>
      <c r="D435" s="79"/>
      <c r="E435" s="79"/>
      <c r="F435" s="79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80" t="s">
        <v>94</v>
      </c>
      <c r="B437" s="80"/>
      <c r="C437" s="80"/>
      <c r="D437" s="80"/>
      <c r="E437" s="80"/>
      <c r="F437" s="80"/>
    </row>
    <row r="438" spans="1:6" ht="12.75">
      <c r="A438" s="10" t="s">
        <v>0</v>
      </c>
      <c r="B438" s="10" t="s">
        <v>1</v>
      </c>
      <c r="C438" s="9" t="s">
        <v>2</v>
      </c>
      <c r="D438" s="10" t="s">
        <v>3</v>
      </c>
      <c r="E438" s="9" t="s">
        <v>4</v>
      </c>
      <c r="F438" s="10" t="s">
        <v>5</v>
      </c>
    </row>
    <row r="439" spans="1:6" ht="12.75">
      <c r="A439" s="11"/>
      <c r="B439" s="11"/>
      <c r="C439" s="12"/>
      <c r="D439" s="11"/>
      <c r="E439" s="12" t="s">
        <v>6</v>
      </c>
      <c r="F439" s="11" t="s">
        <v>6</v>
      </c>
    </row>
    <row r="440" spans="1:6" ht="12.75">
      <c r="A440" s="3" t="s">
        <v>14</v>
      </c>
      <c r="B440" s="4" t="s">
        <v>7</v>
      </c>
      <c r="C440" s="3" t="s">
        <v>8</v>
      </c>
      <c r="D440" s="3"/>
      <c r="E440" s="3"/>
      <c r="F440" s="5">
        <f>F441+F442</f>
        <v>36.98206594697393</v>
      </c>
    </row>
    <row r="441" spans="1:6" ht="12.75">
      <c r="A441" s="3"/>
      <c r="B441" s="4" t="s">
        <v>29</v>
      </c>
      <c r="C441" s="3" t="s">
        <v>9</v>
      </c>
      <c r="D441" s="13" t="s">
        <v>95</v>
      </c>
      <c r="E441" s="5">
        <f>7480*12/1787.8</f>
        <v>50.206958272737445</v>
      </c>
      <c r="F441" s="5">
        <f>E441*25/60</f>
        <v>20.919565946973936</v>
      </c>
    </row>
    <row r="442" spans="1:6" ht="12.75">
      <c r="A442" s="3"/>
      <c r="B442" s="4" t="s">
        <v>30</v>
      </c>
      <c r="C442" s="3" t="s">
        <v>9</v>
      </c>
      <c r="D442" s="13" t="s">
        <v>95</v>
      </c>
      <c r="E442" s="3">
        <v>38.55</v>
      </c>
      <c r="F442" s="5">
        <f>E442*25/60</f>
        <v>16.062499999999996</v>
      </c>
    </row>
    <row r="443" spans="1:6" ht="12.75">
      <c r="A443" s="3" t="s">
        <v>15</v>
      </c>
      <c r="B443" s="4" t="s">
        <v>10</v>
      </c>
      <c r="C443" s="3" t="s">
        <v>8</v>
      </c>
      <c r="D443" s="5">
        <f>F441+F442</f>
        <v>36.98206594697393</v>
      </c>
      <c r="E443" s="3">
        <v>0.262</v>
      </c>
      <c r="F443" s="5">
        <f>D443*E443</f>
        <v>9.689301278107171</v>
      </c>
    </row>
    <row r="444" spans="1:6" ht="12.75">
      <c r="A444" s="3" t="s">
        <v>16</v>
      </c>
      <c r="B444" s="4" t="s">
        <v>19</v>
      </c>
      <c r="C444" s="3"/>
      <c r="D444" s="3"/>
      <c r="E444" s="3"/>
      <c r="F444" s="5">
        <v>12.04</v>
      </c>
    </row>
    <row r="445" spans="1:6" ht="12.75">
      <c r="A445" s="3"/>
      <c r="B445" s="14" t="s">
        <v>36</v>
      </c>
      <c r="C445" s="3" t="s">
        <v>49</v>
      </c>
      <c r="D445" s="3">
        <v>0.0015</v>
      </c>
      <c r="E445" s="3">
        <v>1709.08</v>
      </c>
      <c r="F445" s="5">
        <f>E445*D445</f>
        <v>2.56362</v>
      </c>
    </row>
    <row r="446" spans="1:6" ht="12.75">
      <c r="A446" s="3"/>
      <c r="B446" s="4" t="s">
        <v>63</v>
      </c>
      <c r="C446" s="3" t="s">
        <v>24</v>
      </c>
      <c r="D446" s="3">
        <v>2</v>
      </c>
      <c r="E446" s="3">
        <v>4.45</v>
      </c>
      <c r="F446" s="5">
        <f>E446*D446</f>
        <v>8.9</v>
      </c>
    </row>
    <row r="447" spans="1:6" ht="12.75">
      <c r="A447" s="3"/>
      <c r="B447" s="4" t="s">
        <v>32</v>
      </c>
      <c r="C447" s="3" t="s">
        <v>48</v>
      </c>
      <c r="D447" s="3">
        <v>0.0015</v>
      </c>
      <c r="E447" s="5">
        <v>220</v>
      </c>
      <c r="F447" s="5">
        <f>E447*D447</f>
        <v>0.33</v>
      </c>
    </row>
    <row r="448" spans="1:6" ht="12.75">
      <c r="A448" s="3"/>
      <c r="B448" s="4" t="s">
        <v>37</v>
      </c>
      <c r="C448" s="3" t="s">
        <v>49</v>
      </c>
      <c r="D448" s="3">
        <v>0.0015</v>
      </c>
      <c r="E448" s="5">
        <v>168</v>
      </c>
      <c r="F448" s="5">
        <f>E448*D448</f>
        <v>0.252</v>
      </c>
    </row>
    <row r="449" spans="1:6" ht="12.75">
      <c r="A449" s="3">
        <v>4</v>
      </c>
      <c r="B449" s="4" t="s">
        <v>25</v>
      </c>
      <c r="C449" s="3" t="s">
        <v>8</v>
      </c>
      <c r="D449" s="3"/>
      <c r="E449" s="3"/>
      <c r="F449" s="5">
        <v>27.48</v>
      </c>
    </row>
    <row r="450" spans="1:6" ht="12.75">
      <c r="A450" s="3">
        <v>5</v>
      </c>
      <c r="B450" s="4" t="s">
        <v>17</v>
      </c>
      <c r="C450" s="3" t="s">
        <v>8</v>
      </c>
      <c r="D450" s="3"/>
      <c r="E450" s="3"/>
      <c r="F450" s="5">
        <f>F449+F444+F443+F440</f>
        <v>86.19136722508111</v>
      </c>
    </row>
    <row r="451" spans="1:6" ht="12.75">
      <c r="A451" s="3">
        <v>6</v>
      </c>
      <c r="B451" s="4" t="s">
        <v>54</v>
      </c>
      <c r="C451" s="3" t="s">
        <v>8</v>
      </c>
      <c r="D451" s="3"/>
      <c r="E451" s="3"/>
      <c r="F451" s="5">
        <f>F450*25%</f>
        <v>21.547841806270277</v>
      </c>
    </row>
    <row r="452" spans="1:6" ht="12.75">
      <c r="A452" s="3"/>
      <c r="B452" s="6" t="s">
        <v>11</v>
      </c>
      <c r="C452" s="3" t="s">
        <v>8</v>
      </c>
      <c r="D452" s="3"/>
      <c r="E452" s="3"/>
      <c r="F452" s="7">
        <f>F450+F451</f>
        <v>107.73920903135138</v>
      </c>
    </row>
    <row r="453" spans="1:6" ht="12.75">
      <c r="A453" s="16"/>
      <c r="B453" s="15"/>
      <c r="C453" s="16"/>
      <c r="D453" s="16"/>
      <c r="E453" s="17"/>
      <c r="F453" s="17"/>
    </row>
    <row r="454" spans="1:5" s="29" customFormat="1" ht="12.75">
      <c r="A454" s="28"/>
      <c r="B454" s="28" t="s">
        <v>12</v>
      </c>
      <c r="C454" s="28"/>
      <c r="D454" s="28"/>
      <c r="E454" s="28" t="s">
        <v>13</v>
      </c>
    </row>
    <row r="456" spans="1:6" ht="12.75">
      <c r="A456" s="15"/>
      <c r="B456" s="15"/>
      <c r="C456" s="15"/>
      <c r="D456" s="15"/>
      <c r="E456" s="15"/>
      <c r="F456" s="15"/>
    </row>
    <row r="457" spans="1:6" ht="12.75">
      <c r="A457" s="15"/>
      <c r="B457" s="15"/>
      <c r="C457" s="15"/>
      <c r="D457" s="15"/>
      <c r="E457" s="15"/>
      <c r="F457" s="15"/>
    </row>
    <row r="458" spans="1:6" ht="12.75">
      <c r="A458" s="15"/>
      <c r="B458" s="15"/>
      <c r="C458" s="15"/>
      <c r="D458" s="15"/>
      <c r="E458" s="15"/>
      <c r="F458" s="15"/>
    </row>
    <row r="459" spans="1:6" ht="12.75">
      <c r="A459" s="15"/>
      <c r="B459" s="15"/>
      <c r="C459" s="15"/>
      <c r="D459" s="15"/>
      <c r="E459" s="15"/>
      <c r="F459" s="15"/>
    </row>
    <row r="460" spans="1:6" ht="12.75">
      <c r="A460" s="15"/>
      <c r="B460" s="15"/>
      <c r="C460" s="15"/>
      <c r="D460" s="15"/>
      <c r="E460" s="15"/>
      <c r="F460" s="15"/>
    </row>
    <row r="461" spans="1:6" ht="12.75">
      <c r="A461" s="15"/>
      <c r="B461" s="15"/>
      <c r="C461" s="15"/>
      <c r="D461" s="15"/>
      <c r="E461" s="15"/>
      <c r="F461" s="15"/>
    </row>
    <row r="462" spans="1:6" ht="12.75">
      <c r="A462" s="15"/>
      <c r="B462" s="15"/>
      <c r="C462" s="15"/>
      <c r="D462" s="15"/>
      <c r="E462" s="15"/>
      <c r="F462" s="15"/>
    </row>
    <row r="463" spans="1:6" ht="12.75">
      <c r="A463" s="15"/>
      <c r="B463" s="15"/>
      <c r="C463" s="15"/>
      <c r="D463" s="15"/>
      <c r="E463" s="15"/>
      <c r="F463" s="15"/>
    </row>
    <row r="464" spans="1:6" ht="12.75">
      <c r="A464" s="15"/>
      <c r="B464" s="15"/>
      <c r="C464" s="15"/>
      <c r="D464" s="15"/>
      <c r="E464" s="15"/>
      <c r="F464" s="15"/>
    </row>
    <row r="465" spans="1:6" ht="12.75">
      <c r="A465" s="15"/>
      <c r="B465" s="15"/>
      <c r="C465" s="15"/>
      <c r="D465" s="15"/>
      <c r="E465" s="15"/>
      <c r="F465" s="15"/>
    </row>
    <row r="466" spans="1:6" ht="12.75">
      <c r="A466" s="15"/>
      <c r="B466" s="15"/>
      <c r="C466" s="15"/>
      <c r="D466" s="15"/>
      <c r="E466" s="15"/>
      <c r="F466" s="15"/>
    </row>
    <row r="467" spans="1:6" ht="12.75">
      <c r="A467" s="15"/>
      <c r="B467" s="15"/>
      <c r="C467" s="15"/>
      <c r="D467" s="15"/>
      <c r="E467" s="15"/>
      <c r="F467" s="15"/>
    </row>
    <row r="468" spans="1:6" ht="12.75">
      <c r="A468" s="15"/>
      <c r="B468" s="15"/>
      <c r="C468" s="15"/>
      <c r="D468" s="15"/>
      <c r="E468" s="15"/>
      <c r="F468" s="15"/>
    </row>
    <row r="469" spans="1:6" ht="12.75">
      <c r="A469" s="15"/>
      <c r="B469" s="15"/>
      <c r="C469" s="15"/>
      <c r="D469" s="15"/>
      <c r="E469" s="15"/>
      <c r="F469" s="15"/>
    </row>
    <row r="470" spans="1:6" ht="12.75">
      <c r="A470" s="15"/>
      <c r="B470" s="15"/>
      <c r="C470" s="15"/>
      <c r="D470" s="15"/>
      <c r="E470" s="15"/>
      <c r="F470" s="15"/>
    </row>
    <row r="471" spans="1:6" ht="12.75">
      <c r="A471" s="15"/>
      <c r="B471" s="15"/>
      <c r="C471" s="15"/>
      <c r="D471" s="15"/>
      <c r="E471" s="15"/>
      <c r="F471" s="15"/>
    </row>
    <row r="472" spans="1:6" ht="12.75">
      <c r="A472" s="79" t="s">
        <v>18</v>
      </c>
      <c r="B472" s="79"/>
      <c r="C472" s="79"/>
      <c r="D472" s="79"/>
      <c r="E472" s="79"/>
      <c r="F472" s="79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80" t="s">
        <v>96</v>
      </c>
      <c r="B474" s="80"/>
      <c r="C474" s="80"/>
      <c r="D474" s="80"/>
      <c r="E474" s="80"/>
      <c r="F474" s="80"/>
    </row>
    <row r="475" spans="1:6" ht="12.75">
      <c r="A475" s="10" t="s">
        <v>0</v>
      </c>
      <c r="B475" s="10" t="s">
        <v>1</v>
      </c>
      <c r="C475" s="9" t="s">
        <v>2</v>
      </c>
      <c r="D475" s="10" t="s">
        <v>3</v>
      </c>
      <c r="E475" s="9" t="s">
        <v>4</v>
      </c>
      <c r="F475" s="10" t="s">
        <v>5</v>
      </c>
    </row>
    <row r="476" spans="1:6" ht="12.75">
      <c r="A476" s="11"/>
      <c r="B476" s="11"/>
      <c r="C476" s="12"/>
      <c r="D476" s="11"/>
      <c r="E476" s="12" t="s">
        <v>6</v>
      </c>
      <c r="F476" s="11" t="s">
        <v>6</v>
      </c>
    </row>
    <row r="477" spans="1:6" ht="12.75">
      <c r="A477" s="3" t="s">
        <v>14</v>
      </c>
      <c r="B477" s="4" t="s">
        <v>7</v>
      </c>
      <c r="C477" s="3" t="s">
        <v>8</v>
      </c>
      <c r="D477" s="3"/>
      <c r="E477" s="3"/>
      <c r="F477" s="5">
        <f>F478+F479</f>
        <v>52.7463055151583</v>
      </c>
    </row>
    <row r="478" spans="1:6" ht="12.75">
      <c r="A478" s="3"/>
      <c r="B478" s="4" t="s">
        <v>29</v>
      </c>
      <c r="C478" s="3" t="s">
        <v>9</v>
      </c>
      <c r="D478" s="13" t="s">
        <v>34</v>
      </c>
      <c r="E478" s="5">
        <f>7480*12/1787.8</f>
        <v>50.206958272737445</v>
      </c>
      <c r="F478" s="5">
        <f>E478*40/60</f>
        <v>33.4713055151583</v>
      </c>
    </row>
    <row r="479" spans="1:6" ht="12.75">
      <c r="A479" s="3"/>
      <c r="B479" s="4" t="s">
        <v>30</v>
      </c>
      <c r="C479" s="3" t="s">
        <v>9</v>
      </c>
      <c r="D479" s="13" t="s">
        <v>77</v>
      </c>
      <c r="E479" s="3">
        <v>38.55</v>
      </c>
      <c r="F479" s="5">
        <f>E479*30/60</f>
        <v>19.275</v>
      </c>
    </row>
    <row r="480" spans="1:6" ht="12.75">
      <c r="A480" s="3" t="s">
        <v>15</v>
      </c>
      <c r="B480" s="4" t="s">
        <v>10</v>
      </c>
      <c r="C480" s="3" t="s">
        <v>8</v>
      </c>
      <c r="D480" s="5">
        <f>F478+F479</f>
        <v>52.7463055151583</v>
      </c>
      <c r="E480" s="3">
        <v>0.262</v>
      </c>
      <c r="F480" s="5">
        <f>D480*E480</f>
        <v>13.819532044971474</v>
      </c>
    </row>
    <row r="481" spans="1:6" ht="12.75">
      <c r="A481" s="3" t="s">
        <v>16</v>
      </c>
      <c r="B481" s="4" t="s">
        <v>19</v>
      </c>
      <c r="C481" s="3"/>
      <c r="D481" s="3"/>
      <c r="E481" s="3"/>
      <c r="F481" s="5">
        <f>F482+F483+F484+F485+F486+F487+F488+F489+F490+F491+F492+F493+F494+F495</f>
        <v>46.93898999999999</v>
      </c>
    </row>
    <row r="482" spans="1:6" ht="12.75">
      <c r="A482" s="3"/>
      <c r="B482" s="4" t="s">
        <v>97</v>
      </c>
      <c r="C482" s="3" t="s">
        <v>22</v>
      </c>
      <c r="D482" s="3">
        <v>0.0005</v>
      </c>
      <c r="E482" s="3">
        <v>1706</v>
      </c>
      <c r="F482" s="5">
        <f>E482*D482</f>
        <v>0.853</v>
      </c>
    </row>
    <row r="483" spans="1:6" ht="12.75">
      <c r="A483" s="3"/>
      <c r="B483" s="14" t="s">
        <v>74</v>
      </c>
      <c r="C483" s="3" t="s">
        <v>49</v>
      </c>
      <c r="D483" s="3">
        <v>0.0008</v>
      </c>
      <c r="E483" s="3">
        <v>2980</v>
      </c>
      <c r="F483" s="5">
        <f aca="true" t="shared" si="9" ref="F483:F489">E483*D483</f>
        <v>2.384</v>
      </c>
    </row>
    <row r="484" spans="1:6" ht="12.75">
      <c r="A484" s="3"/>
      <c r="B484" s="4" t="s">
        <v>98</v>
      </c>
      <c r="C484" s="3" t="s">
        <v>22</v>
      </c>
      <c r="D484" s="3">
        <v>0.0012</v>
      </c>
      <c r="E484" s="3">
        <v>1490</v>
      </c>
      <c r="F484" s="5">
        <f t="shared" si="9"/>
        <v>1.7879999999999998</v>
      </c>
    </row>
    <row r="485" spans="1:6" ht="12.75">
      <c r="A485" s="3"/>
      <c r="B485" s="4" t="s">
        <v>100</v>
      </c>
      <c r="C485" s="3" t="s">
        <v>42</v>
      </c>
      <c r="D485" s="3">
        <v>0.0012</v>
      </c>
      <c r="E485" s="3">
        <v>1200</v>
      </c>
      <c r="F485" s="5">
        <f t="shared" si="9"/>
        <v>1.44</v>
      </c>
    </row>
    <row r="486" spans="1:6" ht="12.75">
      <c r="A486" s="3"/>
      <c r="B486" s="4" t="s">
        <v>99</v>
      </c>
      <c r="C486" s="3" t="s">
        <v>49</v>
      </c>
      <c r="D486" s="3">
        <v>0.0002</v>
      </c>
      <c r="E486" s="3">
        <v>1640</v>
      </c>
      <c r="F486" s="5">
        <f t="shared" si="9"/>
        <v>0.328</v>
      </c>
    </row>
    <row r="487" spans="1:6" ht="12.75">
      <c r="A487" s="3"/>
      <c r="B487" s="4" t="s">
        <v>101</v>
      </c>
      <c r="C487" s="3" t="s">
        <v>42</v>
      </c>
      <c r="D487" s="3">
        <v>0.0007</v>
      </c>
      <c r="E487" s="3">
        <v>350</v>
      </c>
      <c r="F487" s="5">
        <f t="shared" si="9"/>
        <v>0.245</v>
      </c>
    </row>
    <row r="488" spans="1:6" ht="12.75">
      <c r="A488" s="3"/>
      <c r="B488" s="4" t="s">
        <v>56</v>
      </c>
      <c r="C488" s="3" t="s">
        <v>49</v>
      </c>
      <c r="D488" s="3">
        <v>0.0025</v>
      </c>
      <c r="E488" s="3">
        <v>3326</v>
      </c>
      <c r="F488" s="5">
        <f t="shared" si="9"/>
        <v>8.315</v>
      </c>
    </row>
    <row r="489" spans="1:6" ht="12.75">
      <c r="A489" s="3"/>
      <c r="B489" s="4" t="s">
        <v>102</v>
      </c>
      <c r="C489" s="3" t="s">
        <v>49</v>
      </c>
      <c r="D489" s="3">
        <v>0.00015</v>
      </c>
      <c r="E489" s="3">
        <v>1743</v>
      </c>
      <c r="F489" s="5">
        <f t="shared" si="9"/>
        <v>0.26144999999999996</v>
      </c>
    </row>
    <row r="490" spans="1:6" ht="12.75">
      <c r="A490" s="3"/>
      <c r="B490" s="14" t="s">
        <v>36</v>
      </c>
      <c r="C490" s="3" t="s">
        <v>49</v>
      </c>
      <c r="D490" s="3">
        <v>0.0005</v>
      </c>
      <c r="E490" s="3">
        <v>1709.08</v>
      </c>
      <c r="F490" s="5">
        <f aca="true" t="shared" si="10" ref="F490:F495">E490*D490</f>
        <v>0.85454</v>
      </c>
    </row>
    <row r="491" spans="1:6" ht="12.75">
      <c r="A491" s="3"/>
      <c r="B491" s="4" t="s">
        <v>44</v>
      </c>
      <c r="C491" s="3" t="s">
        <v>42</v>
      </c>
      <c r="D491" s="3">
        <v>0.0005</v>
      </c>
      <c r="E491" s="3">
        <v>6400</v>
      </c>
      <c r="F491" s="5">
        <f t="shared" si="10"/>
        <v>3.2</v>
      </c>
    </row>
    <row r="492" spans="1:6" ht="12.75">
      <c r="A492" s="3"/>
      <c r="B492" s="4" t="s">
        <v>103</v>
      </c>
      <c r="C492" s="3" t="s">
        <v>83</v>
      </c>
      <c r="D492" s="3">
        <v>0.1</v>
      </c>
      <c r="E492" s="3">
        <v>155</v>
      </c>
      <c r="F492" s="5">
        <f t="shared" si="10"/>
        <v>15.5</v>
      </c>
    </row>
    <row r="493" spans="1:6" ht="12.75">
      <c r="A493" s="3"/>
      <c r="B493" s="4" t="s">
        <v>104</v>
      </c>
      <c r="C493" s="3" t="s">
        <v>48</v>
      </c>
      <c r="D493" s="3">
        <v>0.0005</v>
      </c>
      <c r="E493" s="3">
        <v>5580</v>
      </c>
      <c r="F493" s="5">
        <f t="shared" si="10"/>
        <v>2.79</v>
      </c>
    </row>
    <row r="494" spans="1:6" ht="12.75">
      <c r="A494" s="3"/>
      <c r="B494" s="4" t="s">
        <v>35</v>
      </c>
      <c r="C494" s="3" t="s">
        <v>24</v>
      </c>
      <c r="D494" s="3">
        <v>5</v>
      </c>
      <c r="E494" s="3">
        <v>0.61</v>
      </c>
      <c r="F494" s="5">
        <f t="shared" si="10"/>
        <v>3.05</v>
      </c>
    </row>
    <row r="495" spans="1:6" ht="12.75">
      <c r="A495" s="3"/>
      <c r="B495" s="4" t="s">
        <v>68</v>
      </c>
      <c r="C495" s="3" t="s">
        <v>24</v>
      </c>
      <c r="D495" s="3">
        <v>1</v>
      </c>
      <c r="E495" s="3">
        <v>5.93</v>
      </c>
      <c r="F495" s="5">
        <f t="shared" si="10"/>
        <v>5.93</v>
      </c>
    </row>
    <row r="496" spans="1:6" ht="12.75">
      <c r="A496" s="3">
        <v>4</v>
      </c>
      <c r="B496" s="4" t="s">
        <v>25</v>
      </c>
      <c r="C496" s="3" t="s">
        <v>8</v>
      </c>
      <c r="D496" s="3"/>
      <c r="E496" s="3"/>
      <c r="F496" s="5">
        <f>F477*74.32%</f>
        <v>39.201054258865646</v>
      </c>
    </row>
    <row r="497" spans="1:6" ht="12.75">
      <c r="A497" s="3">
        <v>5</v>
      </c>
      <c r="B497" s="4" t="s">
        <v>17</v>
      </c>
      <c r="C497" s="3" t="s">
        <v>8</v>
      </c>
      <c r="D497" s="3"/>
      <c r="E497" s="3"/>
      <c r="F497" s="5">
        <f>F496+F481+F480+F477</f>
        <v>152.7058818189954</v>
      </c>
    </row>
    <row r="498" spans="1:6" ht="12.75">
      <c r="A498" s="3">
        <v>6</v>
      </c>
      <c r="B498" s="4" t="s">
        <v>54</v>
      </c>
      <c r="C498" s="3" t="s">
        <v>8</v>
      </c>
      <c r="D498" s="3"/>
      <c r="E498" s="3"/>
      <c r="F498" s="5">
        <f>F497*25%</f>
        <v>38.17647045474885</v>
      </c>
    </row>
    <row r="499" spans="1:6" ht="12.75">
      <c r="A499" s="3"/>
      <c r="B499" s="6" t="s">
        <v>11</v>
      </c>
      <c r="C499" s="3" t="s">
        <v>8</v>
      </c>
      <c r="D499" s="3"/>
      <c r="E499" s="3"/>
      <c r="F499" s="7">
        <v>190.89</v>
      </c>
    </row>
    <row r="500" spans="1:6" ht="12.75">
      <c r="A500" s="1"/>
      <c r="B500" s="1"/>
      <c r="C500" s="1"/>
      <c r="D500" s="1"/>
      <c r="E500" s="1"/>
      <c r="F500" s="1"/>
    </row>
    <row r="501" spans="1:5" s="29" customFormat="1" ht="12.75">
      <c r="A501" s="28"/>
      <c r="B501" s="28" t="s">
        <v>12</v>
      </c>
      <c r="C501" s="28"/>
      <c r="D501" s="28"/>
      <c r="E501" s="28" t="s">
        <v>13</v>
      </c>
    </row>
    <row r="502" s="29" customFormat="1" ht="12.75"/>
    <row r="531" spans="1:6" ht="12.75">
      <c r="A531" s="79" t="s">
        <v>18</v>
      </c>
      <c r="B531" s="79"/>
      <c r="C531" s="79"/>
      <c r="D531" s="79"/>
      <c r="E531" s="79"/>
      <c r="F531" s="79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80" t="s">
        <v>105</v>
      </c>
      <c r="B533" s="80"/>
      <c r="C533" s="80"/>
      <c r="D533" s="80"/>
      <c r="E533" s="80"/>
      <c r="F533" s="80"/>
    </row>
    <row r="534" spans="1:6" ht="12.75">
      <c r="A534" s="10" t="s">
        <v>0</v>
      </c>
      <c r="B534" s="10" t="s">
        <v>1</v>
      </c>
      <c r="C534" s="9" t="s">
        <v>2</v>
      </c>
      <c r="D534" s="10" t="s">
        <v>3</v>
      </c>
      <c r="E534" s="9" t="s">
        <v>4</v>
      </c>
      <c r="F534" s="10" t="s">
        <v>5</v>
      </c>
    </row>
    <row r="535" spans="1:6" ht="12.75">
      <c r="A535" s="11"/>
      <c r="B535" s="11"/>
      <c r="C535" s="12"/>
      <c r="D535" s="11"/>
      <c r="E535" s="12" t="s">
        <v>6</v>
      </c>
      <c r="F535" s="11" t="s">
        <v>6</v>
      </c>
    </row>
    <row r="536" spans="1:6" ht="12.75">
      <c r="A536" s="3" t="s">
        <v>14</v>
      </c>
      <c r="B536" s="4" t="s">
        <v>7</v>
      </c>
      <c r="C536" s="3" t="s">
        <v>8</v>
      </c>
      <c r="D536" s="3"/>
      <c r="E536" s="3"/>
      <c r="F536" s="5">
        <f>F537+F538</f>
        <v>106.08913189394787</v>
      </c>
    </row>
    <row r="537" spans="1:6" ht="12.75">
      <c r="A537" s="3"/>
      <c r="B537" s="4" t="s">
        <v>29</v>
      </c>
      <c r="C537" s="3" t="s">
        <v>9</v>
      </c>
      <c r="D537" s="13" t="s">
        <v>33</v>
      </c>
      <c r="E537" s="5">
        <f>7480*12/1787.8</f>
        <v>50.206958272737445</v>
      </c>
      <c r="F537" s="5">
        <f>E537*50/60</f>
        <v>41.83913189394787</v>
      </c>
    </row>
    <row r="538" spans="1:6" ht="12.75">
      <c r="A538" s="3"/>
      <c r="B538" s="4" t="s">
        <v>30</v>
      </c>
      <c r="C538" s="3" t="s">
        <v>9</v>
      </c>
      <c r="D538" s="13" t="s">
        <v>106</v>
      </c>
      <c r="E538" s="3">
        <v>38.55</v>
      </c>
      <c r="F538" s="5">
        <f>E538*100/60</f>
        <v>64.24999999999999</v>
      </c>
    </row>
    <row r="539" spans="1:6" ht="12.75">
      <c r="A539" s="3" t="s">
        <v>15</v>
      </c>
      <c r="B539" s="4" t="s">
        <v>10</v>
      </c>
      <c r="C539" s="3" t="s">
        <v>8</v>
      </c>
      <c r="D539" s="5">
        <f>F537+F538</f>
        <v>106.08913189394787</v>
      </c>
      <c r="E539" s="3">
        <v>0.262</v>
      </c>
      <c r="F539" s="5">
        <f>D539*E539</f>
        <v>27.795352556214343</v>
      </c>
    </row>
    <row r="540" spans="1:6" ht="12.75">
      <c r="A540" s="3" t="s">
        <v>16</v>
      </c>
      <c r="B540" s="4" t="s">
        <v>19</v>
      </c>
      <c r="C540" s="3"/>
      <c r="D540" s="3"/>
      <c r="E540" s="3"/>
      <c r="F540" s="5">
        <v>192.29</v>
      </c>
    </row>
    <row r="541" spans="1:6" ht="12.75">
      <c r="A541" s="3"/>
      <c r="B541" s="4" t="s">
        <v>39</v>
      </c>
      <c r="C541" s="3" t="s">
        <v>22</v>
      </c>
      <c r="D541" s="3">
        <v>0.1</v>
      </c>
      <c r="E541" s="3">
        <v>125</v>
      </c>
      <c r="F541" s="5">
        <f>E541*D541</f>
        <v>12.5</v>
      </c>
    </row>
    <row r="542" spans="1:6" ht="12.75">
      <c r="A542" s="3"/>
      <c r="B542" s="4" t="s">
        <v>99</v>
      </c>
      <c r="C542" s="3" t="s">
        <v>49</v>
      </c>
      <c r="D542" s="3">
        <v>0.0002</v>
      </c>
      <c r="E542" s="3">
        <v>1640</v>
      </c>
      <c r="F542" s="5">
        <f>E542*D542</f>
        <v>0.328</v>
      </c>
    </row>
    <row r="543" spans="1:6" ht="12.75">
      <c r="A543" s="3"/>
      <c r="B543" s="4" t="s">
        <v>97</v>
      </c>
      <c r="C543" s="3" t="s">
        <v>22</v>
      </c>
      <c r="D543" s="3">
        <v>0.0005</v>
      </c>
      <c r="E543" s="3">
        <v>1706</v>
      </c>
      <c r="F543" s="5">
        <f>E543*D543</f>
        <v>0.853</v>
      </c>
    </row>
    <row r="544" spans="1:6" ht="12.75">
      <c r="A544" s="3"/>
      <c r="B544" s="14" t="s">
        <v>74</v>
      </c>
      <c r="C544" s="3" t="s">
        <v>49</v>
      </c>
      <c r="D544" s="3">
        <v>0.0016</v>
      </c>
      <c r="E544" s="3">
        <v>2980</v>
      </c>
      <c r="F544" s="5">
        <f aca="true" t="shared" si="11" ref="F544:F556">E544*D544</f>
        <v>4.768</v>
      </c>
    </row>
    <row r="545" spans="1:6" ht="12.75">
      <c r="A545" s="3"/>
      <c r="B545" s="4" t="s">
        <v>98</v>
      </c>
      <c r="C545" s="3" t="s">
        <v>22</v>
      </c>
      <c r="D545" s="3">
        <v>0.0012</v>
      </c>
      <c r="E545" s="3">
        <v>1490</v>
      </c>
      <c r="F545" s="5">
        <f t="shared" si="11"/>
        <v>1.7879999999999998</v>
      </c>
    </row>
    <row r="546" spans="1:6" ht="12.75">
      <c r="A546" s="3"/>
      <c r="B546" s="14" t="s">
        <v>36</v>
      </c>
      <c r="C546" s="3" t="s">
        <v>49</v>
      </c>
      <c r="D546" s="3">
        <v>0.005</v>
      </c>
      <c r="E546" s="3">
        <v>1709.08</v>
      </c>
      <c r="F546" s="5">
        <f>E546*D546</f>
        <v>8.545399999999999</v>
      </c>
    </row>
    <row r="547" spans="1:6" ht="12.75">
      <c r="A547" s="3"/>
      <c r="B547" s="4" t="s">
        <v>67</v>
      </c>
      <c r="C547" s="3" t="s">
        <v>49</v>
      </c>
      <c r="D547" s="3">
        <v>0.002</v>
      </c>
      <c r="E547" s="3">
        <v>21850</v>
      </c>
      <c r="F547" s="5">
        <f>E547*D547</f>
        <v>43.7</v>
      </c>
    </row>
    <row r="548" spans="1:6" ht="12.75">
      <c r="A548" s="3"/>
      <c r="B548" s="4" t="s">
        <v>100</v>
      </c>
      <c r="C548" s="3" t="s">
        <v>42</v>
      </c>
      <c r="D548" s="3">
        <v>0.003</v>
      </c>
      <c r="E548" s="3">
        <v>1200</v>
      </c>
      <c r="F548" s="5">
        <f t="shared" si="11"/>
        <v>3.6</v>
      </c>
    </row>
    <row r="549" spans="1:6" ht="12.75">
      <c r="A549" s="3"/>
      <c r="B549" s="4" t="s">
        <v>107</v>
      </c>
      <c r="C549" s="3" t="s">
        <v>49</v>
      </c>
      <c r="D549" s="3">
        <v>0.0075</v>
      </c>
      <c r="E549" s="3">
        <v>1309</v>
      </c>
      <c r="F549" s="5">
        <f t="shared" si="11"/>
        <v>9.817499999999999</v>
      </c>
    </row>
    <row r="550" spans="1:6" ht="12.75">
      <c r="A550" s="3"/>
      <c r="B550" s="4" t="s">
        <v>108</v>
      </c>
      <c r="C550" s="3" t="s">
        <v>49</v>
      </c>
      <c r="D550" s="3">
        <v>0.0025</v>
      </c>
      <c r="E550" s="3">
        <v>1186</v>
      </c>
      <c r="F550" s="5">
        <f t="shared" si="11"/>
        <v>2.965</v>
      </c>
    </row>
    <row r="551" spans="1:6" ht="12.75">
      <c r="A551" s="3"/>
      <c r="B551" s="4" t="s">
        <v>109</v>
      </c>
      <c r="C551" s="3" t="s">
        <v>48</v>
      </c>
      <c r="D551" s="3">
        <v>0.005</v>
      </c>
      <c r="E551" s="3">
        <v>1015</v>
      </c>
      <c r="F551" s="5">
        <f t="shared" si="11"/>
        <v>5.075</v>
      </c>
    </row>
    <row r="552" spans="1:6" ht="12.75">
      <c r="A552" s="3"/>
      <c r="B552" s="4" t="s">
        <v>110</v>
      </c>
      <c r="C552" s="3" t="s">
        <v>48</v>
      </c>
      <c r="D552" s="3">
        <v>0.005</v>
      </c>
      <c r="E552" s="3">
        <v>1002</v>
      </c>
      <c r="F552" s="5">
        <f t="shared" si="11"/>
        <v>5.01</v>
      </c>
    </row>
    <row r="553" spans="1:6" ht="12.75">
      <c r="A553" s="3"/>
      <c r="B553" s="14" t="s">
        <v>65</v>
      </c>
      <c r="C553" s="3" t="s">
        <v>66</v>
      </c>
      <c r="D553" s="18">
        <v>0.2</v>
      </c>
      <c r="E553" s="3">
        <v>99.4</v>
      </c>
      <c r="F553" s="5">
        <f t="shared" si="11"/>
        <v>19.880000000000003</v>
      </c>
    </row>
    <row r="554" spans="1:6" ht="12.75">
      <c r="A554" s="3"/>
      <c r="B554" s="4" t="s">
        <v>101</v>
      </c>
      <c r="C554" s="3" t="s">
        <v>42</v>
      </c>
      <c r="D554" s="3">
        <v>0.0007</v>
      </c>
      <c r="E554" s="3">
        <v>350</v>
      </c>
      <c r="F554" s="5">
        <f t="shared" si="11"/>
        <v>0.245</v>
      </c>
    </row>
    <row r="555" spans="1:6" ht="12.75">
      <c r="A555" s="3"/>
      <c r="B555" s="4" t="s">
        <v>56</v>
      </c>
      <c r="C555" s="3" t="s">
        <v>49</v>
      </c>
      <c r="D555" s="3">
        <v>0.005</v>
      </c>
      <c r="E555" s="3">
        <v>3326</v>
      </c>
      <c r="F555" s="5">
        <f t="shared" si="11"/>
        <v>16.63</v>
      </c>
    </row>
    <row r="556" spans="1:6" ht="12.75">
      <c r="A556" s="3"/>
      <c r="B556" s="4" t="s">
        <v>102</v>
      </c>
      <c r="C556" s="3" t="s">
        <v>49</v>
      </c>
      <c r="D556" s="3">
        <v>0.0003</v>
      </c>
      <c r="E556" s="3">
        <v>1743</v>
      </c>
      <c r="F556" s="5">
        <f t="shared" si="11"/>
        <v>0.5228999999999999</v>
      </c>
    </row>
    <row r="557" spans="1:6" ht="12.75">
      <c r="A557" s="3"/>
      <c r="B557" s="4" t="s">
        <v>44</v>
      </c>
      <c r="C557" s="3" t="s">
        <v>42</v>
      </c>
      <c r="D557" s="3">
        <v>0.0005</v>
      </c>
      <c r="E557" s="3">
        <v>6400</v>
      </c>
      <c r="F557" s="5">
        <f aca="true" t="shared" si="12" ref="F557:F566">E557*D557</f>
        <v>3.2</v>
      </c>
    </row>
    <row r="558" spans="1:6" ht="12.75">
      <c r="A558" s="3"/>
      <c r="B558" s="4" t="s">
        <v>103</v>
      </c>
      <c r="C558" s="3" t="s">
        <v>83</v>
      </c>
      <c r="D558" s="3">
        <v>0.1</v>
      </c>
      <c r="E558" s="3">
        <v>155</v>
      </c>
      <c r="F558" s="5">
        <f t="shared" si="12"/>
        <v>15.5</v>
      </c>
    </row>
    <row r="559" spans="1:6" ht="12.75">
      <c r="A559" s="3"/>
      <c r="B559" s="4" t="s">
        <v>104</v>
      </c>
      <c r="C559" s="3" t="s">
        <v>48</v>
      </c>
      <c r="D559" s="3">
        <v>0.001</v>
      </c>
      <c r="E559" s="3">
        <v>5580</v>
      </c>
      <c r="F559" s="5">
        <f t="shared" si="12"/>
        <v>5.58</v>
      </c>
    </row>
    <row r="560" spans="1:6" ht="12.75">
      <c r="A560" s="3"/>
      <c r="B560" s="4" t="s">
        <v>35</v>
      </c>
      <c r="C560" s="3" t="s">
        <v>24</v>
      </c>
      <c r="D560" s="3">
        <v>10</v>
      </c>
      <c r="E560" s="3">
        <v>0.61</v>
      </c>
      <c r="F560" s="5">
        <f t="shared" si="12"/>
        <v>6.1</v>
      </c>
    </row>
    <row r="561" spans="1:6" ht="12.75">
      <c r="A561" s="3"/>
      <c r="B561" s="4" t="s">
        <v>68</v>
      </c>
      <c r="C561" s="3" t="s">
        <v>24</v>
      </c>
      <c r="D561" s="3">
        <v>1</v>
      </c>
      <c r="E561" s="3">
        <v>5.93</v>
      </c>
      <c r="F561" s="5">
        <f t="shared" si="12"/>
        <v>5.93</v>
      </c>
    </row>
    <row r="562" spans="1:6" ht="12.75">
      <c r="A562" s="3"/>
      <c r="B562" s="4" t="s">
        <v>84</v>
      </c>
      <c r="C562" s="3" t="s">
        <v>49</v>
      </c>
      <c r="D562" s="3">
        <v>0.002</v>
      </c>
      <c r="E562" s="3">
        <v>1236.36</v>
      </c>
      <c r="F562" s="5">
        <f t="shared" si="12"/>
        <v>2.47272</v>
      </c>
    </row>
    <row r="563" spans="1:6" ht="12.75">
      <c r="A563" s="3"/>
      <c r="B563" s="4" t="s">
        <v>111</v>
      </c>
      <c r="C563" s="3" t="s">
        <v>49</v>
      </c>
      <c r="D563" s="3">
        <v>0.0003</v>
      </c>
      <c r="E563" s="3">
        <v>1743</v>
      </c>
      <c r="F563" s="5">
        <f t="shared" si="12"/>
        <v>0.5228999999999999</v>
      </c>
    </row>
    <row r="564" spans="1:6" ht="12.75">
      <c r="A564" s="3"/>
      <c r="B564" s="4" t="s">
        <v>112</v>
      </c>
      <c r="C564" s="3" t="s">
        <v>49</v>
      </c>
      <c r="D564" s="3">
        <v>0.0005</v>
      </c>
      <c r="E564" s="3">
        <v>1620</v>
      </c>
      <c r="F564" s="5">
        <f t="shared" si="12"/>
        <v>0.81</v>
      </c>
    </row>
    <row r="565" spans="1:6" ht="12.75">
      <c r="A565" s="3"/>
      <c r="B565" s="4" t="s">
        <v>113</v>
      </c>
      <c r="C565" s="3" t="s">
        <v>48</v>
      </c>
      <c r="D565" s="3">
        <v>0.0009</v>
      </c>
      <c r="E565" s="3">
        <v>1743</v>
      </c>
      <c r="F565" s="5">
        <f t="shared" si="12"/>
        <v>1.5687</v>
      </c>
    </row>
    <row r="566" spans="1:6" ht="12.75">
      <c r="A566" s="3"/>
      <c r="B566" s="4" t="s">
        <v>114</v>
      </c>
      <c r="C566" s="3" t="s">
        <v>48</v>
      </c>
      <c r="D566" s="3">
        <v>0.0015</v>
      </c>
      <c r="E566" s="3">
        <v>9570</v>
      </c>
      <c r="F566" s="5">
        <f t="shared" si="12"/>
        <v>14.355</v>
      </c>
    </row>
    <row r="567" spans="1:6" ht="12.75">
      <c r="A567" s="3">
        <v>4</v>
      </c>
      <c r="B567" s="4" t="s">
        <v>25</v>
      </c>
      <c r="C567" s="3" t="s">
        <v>8</v>
      </c>
      <c r="D567" s="3"/>
      <c r="E567" s="3"/>
      <c r="F567" s="5">
        <f>F536*74.32%</f>
        <v>78.84544282358205</v>
      </c>
    </row>
    <row r="568" spans="1:6" ht="12.75">
      <c r="A568" s="3">
        <v>5</v>
      </c>
      <c r="B568" s="4" t="s">
        <v>17</v>
      </c>
      <c r="C568" s="3" t="s">
        <v>8</v>
      </c>
      <c r="D568" s="3"/>
      <c r="E568" s="3"/>
      <c r="F568" s="5">
        <v>405.03</v>
      </c>
    </row>
    <row r="569" spans="1:6" ht="12.75">
      <c r="A569" s="3">
        <v>6</v>
      </c>
      <c r="B569" s="4" t="s">
        <v>54</v>
      </c>
      <c r="C569" s="3" t="s">
        <v>8</v>
      </c>
      <c r="D569" s="3"/>
      <c r="E569" s="3"/>
      <c r="F569" s="5">
        <f>F568*25%</f>
        <v>101.2575</v>
      </c>
    </row>
    <row r="570" spans="1:6" ht="12.75">
      <c r="A570" s="3"/>
      <c r="B570" s="6" t="s">
        <v>11</v>
      </c>
      <c r="C570" s="3" t="s">
        <v>8</v>
      </c>
      <c r="D570" s="3"/>
      <c r="E570" s="3"/>
      <c r="F570" s="7">
        <f>F568+F569</f>
        <v>506.28749999999997</v>
      </c>
    </row>
    <row r="571" spans="1:6" ht="12.75">
      <c r="A571" s="1"/>
      <c r="B571" s="28"/>
      <c r="C571" s="28"/>
      <c r="D571" s="28"/>
      <c r="E571" s="28"/>
      <c r="F571" s="1"/>
    </row>
    <row r="572" spans="1:5" ht="12.75">
      <c r="A572" s="1"/>
      <c r="B572" s="28" t="s">
        <v>12</v>
      </c>
      <c r="C572" s="28"/>
      <c r="D572" s="28"/>
      <c r="E572" s="28" t="s">
        <v>13</v>
      </c>
    </row>
    <row r="590" spans="1:6" ht="12.75">
      <c r="A590" s="79" t="s">
        <v>18</v>
      </c>
      <c r="B590" s="79"/>
      <c r="C590" s="79"/>
      <c r="D590" s="79"/>
      <c r="E590" s="79"/>
      <c r="F590" s="79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80" t="s">
        <v>116</v>
      </c>
      <c r="B592" s="80"/>
      <c r="C592" s="80"/>
      <c r="D592" s="80"/>
      <c r="E592" s="80"/>
      <c r="F592" s="80"/>
    </row>
    <row r="593" spans="1:6" ht="12.75">
      <c r="A593" s="10" t="s">
        <v>0</v>
      </c>
      <c r="B593" s="10" t="s">
        <v>1</v>
      </c>
      <c r="C593" s="9" t="s">
        <v>2</v>
      </c>
      <c r="D593" s="10" t="s">
        <v>3</v>
      </c>
      <c r="E593" s="9" t="s">
        <v>4</v>
      </c>
      <c r="F593" s="10" t="s">
        <v>5</v>
      </c>
    </row>
    <row r="594" spans="1:6" ht="12.75">
      <c r="A594" s="11"/>
      <c r="B594" s="11"/>
      <c r="C594" s="12"/>
      <c r="D594" s="11"/>
      <c r="E594" s="12" t="s">
        <v>6</v>
      </c>
      <c r="F594" s="11" t="s">
        <v>6</v>
      </c>
    </row>
    <row r="595" spans="1:6" ht="12.75">
      <c r="A595" s="3" t="s">
        <v>14</v>
      </c>
      <c r="B595" s="4" t="s">
        <v>7</v>
      </c>
      <c r="C595" s="3" t="s">
        <v>8</v>
      </c>
      <c r="D595" s="3"/>
      <c r="E595" s="3"/>
      <c r="F595" s="5">
        <v>54.01</v>
      </c>
    </row>
    <row r="596" spans="1:6" ht="12.75">
      <c r="A596" s="3"/>
      <c r="B596" s="4" t="s">
        <v>29</v>
      </c>
      <c r="C596" s="3" t="s">
        <v>9</v>
      </c>
      <c r="D596" s="13" t="s">
        <v>77</v>
      </c>
      <c r="E596" s="5">
        <f>7480*12/1787.8</f>
        <v>50.206958272737445</v>
      </c>
      <c r="F596" s="5">
        <f>E596*30/60</f>
        <v>25.103479136368723</v>
      </c>
    </row>
    <row r="597" spans="1:6" ht="12.75">
      <c r="A597" s="3"/>
      <c r="B597" s="4" t="s">
        <v>30</v>
      </c>
      <c r="C597" s="3" t="s">
        <v>9</v>
      </c>
      <c r="D597" s="13" t="s">
        <v>117</v>
      </c>
      <c r="E597" s="3">
        <v>38.55</v>
      </c>
      <c r="F597" s="5">
        <f>E597*45/60</f>
        <v>28.912499999999998</v>
      </c>
    </row>
    <row r="598" spans="1:6" ht="12.75">
      <c r="A598" s="3" t="s">
        <v>15</v>
      </c>
      <c r="B598" s="4" t="s">
        <v>10</v>
      </c>
      <c r="C598" s="3" t="s">
        <v>8</v>
      </c>
      <c r="D598" s="5">
        <f>F596+F597</f>
        <v>54.01597913636872</v>
      </c>
      <c r="E598" s="3">
        <v>0.262</v>
      </c>
      <c r="F598" s="5">
        <f>D598*E598</f>
        <v>14.152186533728605</v>
      </c>
    </row>
    <row r="599" spans="1:6" ht="12.75">
      <c r="A599" s="3" t="s">
        <v>16</v>
      </c>
      <c r="B599" s="4" t="s">
        <v>19</v>
      </c>
      <c r="C599" s="3"/>
      <c r="D599" s="3"/>
      <c r="E599" s="3"/>
      <c r="F599" s="5">
        <v>1375.57</v>
      </c>
    </row>
    <row r="600" spans="1:6" ht="12.75">
      <c r="A600" s="3"/>
      <c r="B600" s="4" t="s">
        <v>119</v>
      </c>
      <c r="C600" s="89" t="s">
        <v>48</v>
      </c>
      <c r="D600" s="89">
        <v>0.01</v>
      </c>
      <c r="E600" s="89">
        <v>116521</v>
      </c>
      <c r="F600" s="91">
        <f>E600*D600</f>
        <v>1165.21</v>
      </c>
    </row>
    <row r="601" spans="1:6" ht="12.75">
      <c r="A601" s="3"/>
      <c r="B601" s="4" t="s">
        <v>118</v>
      </c>
      <c r="C601" s="90"/>
      <c r="D601" s="90"/>
      <c r="E601" s="90"/>
      <c r="F601" s="92"/>
    </row>
    <row r="602" spans="1:6" ht="12.75">
      <c r="A602" s="3"/>
      <c r="B602" s="4" t="s">
        <v>120</v>
      </c>
      <c r="C602" s="3" t="s">
        <v>24</v>
      </c>
      <c r="D602" s="3">
        <v>1</v>
      </c>
      <c r="E602" s="3">
        <v>25.24</v>
      </c>
      <c r="F602" s="5">
        <f aca="true" t="shared" si="13" ref="F602:F607">E602*D602</f>
        <v>25.24</v>
      </c>
    </row>
    <row r="603" spans="1:6" ht="12.75">
      <c r="A603" s="3"/>
      <c r="B603" s="4" t="s">
        <v>121</v>
      </c>
      <c r="C603" s="3" t="s">
        <v>24</v>
      </c>
      <c r="D603" s="3">
        <v>0.1</v>
      </c>
      <c r="E603" s="3">
        <v>1327</v>
      </c>
      <c r="F603" s="5">
        <f t="shared" si="13"/>
        <v>132.70000000000002</v>
      </c>
    </row>
    <row r="604" spans="1:6" ht="12.75">
      <c r="A604" s="3"/>
      <c r="B604" s="4" t="s">
        <v>63</v>
      </c>
      <c r="C604" s="3" t="s">
        <v>24</v>
      </c>
      <c r="D604" s="3">
        <v>3</v>
      </c>
      <c r="E604" s="3">
        <v>4.45</v>
      </c>
      <c r="F604" s="5">
        <f t="shared" si="13"/>
        <v>13.350000000000001</v>
      </c>
    </row>
    <row r="605" spans="1:6" ht="12.75">
      <c r="A605" s="3"/>
      <c r="B605" s="4" t="s">
        <v>32</v>
      </c>
      <c r="C605" s="3" t="s">
        <v>48</v>
      </c>
      <c r="D605" s="3">
        <v>0.004</v>
      </c>
      <c r="E605" s="5">
        <v>220</v>
      </c>
      <c r="F605" s="5">
        <f t="shared" si="13"/>
        <v>0.88</v>
      </c>
    </row>
    <row r="606" spans="1:6" ht="12.75">
      <c r="A606" s="3"/>
      <c r="B606" s="4" t="s">
        <v>37</v>
      </c>
      <c r="C606" s="3" t="s">
        <v>49</v>
      </c>
      <c r="D606" s="3">
        <v>0.003</v>
      </c>
      <c r="E606" s="5">
        <v>168</v>
      </c>
      <c r="F606" s="5">
        <f t="shared" si="13"/>
        <v>0.504</v>
      </c>
    </row>
    <row r="607" spans="1:6" ht="12.75">
      <c r="A607" s="3"/>
      <c r="B607" s="4" t="s">
        <v>122</v>
      </c>
      <c r="C607" s="3" t="s">
        <v>24</v>
      </c>
      <c r="D607" s="3">
        <v>1</v>
      </c>
      <c r="E607" s="3">
        <v>37.69</v>
      </c>
      <c r="F607" s="5">
        <f t="shared" si="13"/>
        <v>37.69</v>
      </c>
    </row>
    <row r="608" spans="1:6" ht="12.75">
      <c r="A608" s="3">
        <v>4</v>
      </c>
      <c r="B608" s="4" t="s">
        <v>25</v>
      </c>
      <c r="C608" s="3" t="s">
        <v>8</v>
      </c>
      <c r="D608" s="3"/>
      <c r="E608" s="3"/>
      <c r="F608" s="5">
        <f>F595*74.32%</f>
        <v>40.140232</v>
      </c>
    </row>
    <row r="609" spans="1:6" ht="12.75">
      <c r="A609" s="3">
        <v>5</v>
      </c>
      <c r="B609" s="4" t="s">
        <v>17</v>
      </c>
      <c r="C609" s="3" t="s">
        <v>8</v>
      </c>
      <c r="D609" s="3"/>
      <c r="E609" s="3"/>
      <c r="F609" s="5">
        <f>F608+F599+F598+F595</f>
        <v>1483.8724185337285</v>
      </c>
    </row>
    <row r="610" spans="1:6" ht="12.75">
      <c r="A610" s="3">
        <v>6</v>
      </c>
      <c r="B610" s="4" t="s">
        <v>54</v>
      </c>
      <c r="C610" s="3" t="s">
        <v>8</v>
      </c>
      <c r="D610" s="3"/>
      <c r="E610" s="3"/>
      <c r="F610" s="5">
        <f>F609*25%</f>
        <v>370.9681046334321</v>
      </c>
    </row>
    <row r="611" spans="1:6" ht="12.75">
      <c r="A611" s="3"/>
      <c r="B611" s="6" t="s">
        <v>11</v>
      </c>
      <c r="C611" s="3" t="s">
        <v>8</v>
      </c>
      <c r="D611" s="3"/>
      <c r="E611" s="3"/>
      <c r="F611" s="7">
        <f>F609+F610</f>
        <v>1854.8405231671607</v>
      </c>
    </row>
    <row r="612" spans="1:6" ht="12.75">
      <c r="A612" s="16"/>
      <c r="B612" s="15"/>
      <c r="C612" s="16"/>
      <c r="D612" s="16"/>
      <c r="E612" s="17"/>
      <c r="F612" s="17"/>
    </row>
    <row r="613" spans="1:5" s="29" customFormat="1" ht="12.75">
      <c r="A613" s="28"/>
      <c r="B613" s="28" t="s">
        <v>12</v>
      </c>
      <c r="C613" s="28"/>
      <c r="D613" s="28"/>
      <c r="E613" s="28" t="s">
        <v>13</v>
      </c>
    </row>
    <row r="614" spans="1:5" s="29" customFormat="1" ht="12.75">
      <c r="A614" s="28"/>
      <c r="B614" s="28"/>
      <c r="C614" s="28"/>
      <c r="D614" s="28"/>
      <c r="E614" s="28"/>
    </row>
    <row r="616" spans="1:6" ht="12.75">
      <c r="A616" s="79" t="s">
        <v>18</v>
      </c>
      <c r="B616" s="79"/>
      <c r="C616" s="79"/>
      <c r="D616" s="79"/>
      <c r="E616" s="79"/>
      <c r="F616" s="79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80" t="s">
        <v>123</v>
      </c>
      <c r="B618" s="80"/>
      <c r="C618" s="80"/>
      <c r="D618" s="80"/>
      <c r="E618" s="80"/>
      <c r="F618" s="80"/>
    </row>
    <row r="619" spans="1:6" ht="12.75">
      <c r="A619" s="10" t="s">
        <v>0</v>
      </c>
      <c r="B619" s="10" t="s">
        <v>1</v>
      </c>
      <c r="C619" s="9" t="s">
        <v>2</v>
      </c>
      <c r="D619" s="10" t="s">
        <v>3</v>
      </c>
      <c r="E619" s="9" t="s">
        <v>4</v>
      </c>
      <c r="F619" s="10" t="s">
        <v>5</v>
      </c>
    </row>
    <row r="620" spans="1:6" ht="12.75">
      <c r="A620" s="11"/>
      <c r="B620" s="11"/>
      <c r="C620" s="12"/>
      <c r="D620" s="11"/>
      <c r="E620" s="12" t="s">
        <v>6</v>
      </c>
      <c r="F620" s="11" t="s">
        <v>6</v>
      </c>
    </row>
    <row r="621" spans="1:6" ht="12.75">
      <c r="A621" s="3" t="s">
        <v>14</v>
      </c>
      <c r="B621" s="4" t="s">
        <v>7</v>
      </c>
      <c r="C621" s="3" t="s">
        <v>8</v>
      </c>
      <c r="D621" s="3"/>
      <c r="E621" s="3"/>
      <c r="F621" s="5">
        <f>F622+F623</f>
        <v>8.681413189394787</v>
      </c>
    </row>
    <row r="622" spans="1:6" ht="12.75">
      <c r="A622" s="3"/>
      <c r="B622" s="4" t="s">
        <v>29</v>
      </c>
      <c r="C622" s="3" t="s">
        <v>9</v>
      </c>
      <c r="D622" s="13" t="s">
        <v>124</v>
      </c>
      <c r="E622" s="5">
        <f>7480*12/1787.8</f>
        <v>50.206958272737445</v>
      </c>
      <c r="F622" s="5">
        <f>E622*5/60</f>
        <v>4.183913189394787</v>
      </c>
    </row>
    <row r="623" spans="1:6" ht="12.75">
      <c r="A623" s="3"/>
      <c r="B623" s="4" t="s">
        <v>30</v>
      </c>
      <c r="C623" s="3" t="s">
        <v>9</v>
      </c>
      <c r="D623" s="13" t="s">
        <v>126</v>
      </c>
      <c r="E623" s="3">
        <v>38.55</v>
      </c>
      <c r="F623" s="5">
        <f>E623*7/60</f>
        <v>4.4975</v>
      </c>
    </row>
    <row r="624" spans="1:6" ht="12.75">
      <c r="A624" s="3" t="s">
        <v>15</v>
      </c>
      <c r="B624" s="4" t="s">
        <v>10</v>
      </c>
      <c r="C624" s="3" t="s">
        <v>8</v>
      </c>
      <c r="D624" s="5">
        <f>F622+F623</f>
        <v>8.681413189394787</v>
      </c>
      <c r="E624" s="3">
        <v>0.262</v>
      </c>
      <c r="F624" s="5">
        <f>D624*E624</f>
        <v>2.274530255621434</v>
      </c>
    </row>
    <row r="625" spans="1:6" ht="12.75">
      <c r="A625" s="3" t="s">
        <v>16</v>
      </c>
      <c r="B625" s="4" t="s">
        <v>19</v>
      </c>
      <c r="C625" s="3"/>
      <c r="D625" s="3"/>
      <c r="E625" s="3"/>
      <c r="F625" s="5">
        <f>F626+F627+F628+F629+F630+F631+F632+F633</f>
        <v>36.6312</v>
      </c>
    </row>
    <row r="626" spans="1:6" ht="12.75">
      <c r="A626" s="3"/>
      <c r="B626" s="4" t="s">
        <v>125</v>
      </c>
      <c r="C626" s="3" t="s">
        <v>49</v>
      </c>
      <c r="D626" s="3">
        <v>0.0006</v>
      </c>
      <c r="E626" s="3">
        <v>1637</v>
      </c>
      <c r="F626" s="5">
        <f aca="true" t="shared" si="14" ref="F626:F633">E626*D626</f>
        <v>0.9822</v>
      </c>
    </row>
    <row r="627" spans="1:6" ht="12.75">
      <c r="A627" s="3"/>
      <c r="B627" s="14" t="s">
        <v>74</v>
      </c>
      <c r="C627" s="3" t="s">
        <v>49</v>
      </c>
      <c r="D627" s="3">
        <v>0.006</v>
      </c>
      <c r="E627" s="3">
        <v>2980</v>
      </c>
      <c r="F627" s="5">
        <f t="shared" si="14"/>
        <v>17.88</v>
      </c>
    </row>
    <row r="628" spans="1:6" ht="12.75">
      <c r="A628" s="3"/>
      <c r="B628" s="4" t="s">
        <v>78</v>
      </c>
      <c r="C628" s="3" t="s">
        <v>22</v>
      </c>
      <c r="D628" s="3">
        <v>0.0005</v>
      </c>
      <c r="E628" s="3">
        <v>350</v>
      </c>
      <c r="F628" s="5">
        <f t="shared" si="14"/>
        <v>0.17500000000000002</v>
      </c>
    </row>
    <row r="629" spans="1:6" ht="12.75">
      <c r="A629" s="3"/>
      <c r="B629" s="4" t="s">
        <v>63</v>
      </c>
      <c r="C629" s="3" t="s">
        <v>24</v>
      </c>
      <c r="D629" s="3">
        <v>2</v>
      </c>
      <c r="E629" s="3">
        <v>4.45</v>
      </c>
      <c r="F629" s="5">
        <f t="shared" si="14"/>
        <v>8.9</v>
      </c>
    </row>
    <row r="630" spans="1:6" ht="12.75">
      <c r="A630" s="3"/>
      <c r="B630" s="4" t="s">
        <v>32</v>
      </c>
      <c r="C630" s="3" t="s">
        <v>48</v>
      </c>
      <c r="D630" s="3">
        <v>0.002</v>
      </c>
      <c r="E630" s="5">
        <v>220</v>
      </c>
      <c r="F630" s="5">
        <f t="shared" si="14"/>
        <v>0.44</v>
      </c>
    </row>
    <row r="631" spans="1:6" ht="12.75">
      <c r="A631" s="3"/>
      <c r="B631" s="4" t="s">
        <v>37</v>
      </c>
      <c r="C631" s="3" t="s">
        <v>49</v>
      </c>
      <c r="D631" s="3">
        <v>0.003</v>
      </c>
      <c r="E631" s="5">
        <v>168</v>
      </c>
      <c r="F631" s="5">
        <f t="shared" si="14"/>
        <v>0.504</v>
      </c>
    </row>
    <row r="632" spans="1:6" ht="12.75">
      <c r="A632" s="3"/>
      <c r="B632" s="4" t="s">
        <v>47</v>
      </c>
      <c r="C632" s="3" t="s">
        <v>24</v>
      </c>
      <c r="D632" s="3">
        <v>1</v>
      </c>
      <c r="E632" s="3">
        <v>7</v>
      </c>
      <c r="F632" s="5">
        <f t="shared" si="14"/>
        <v>7</v>
      </c>
    </row>
    <row r="633" spans="1:6" ht="12.75">
      <c r="A633" s="3"/>
      <c r="B633" s="4" t="s">
        <v>31</v>
      </c>
      <c r="C633" s="3" t="s">
        <v>24</v>
      </c>
      <c r="D633" s="3">
        <v>1</v>
      </c>
      <c r="E633" s="5">
        <v>0.75</v>
      </c>
      <c r="F633" s="5">
        <f t="shared" si="14"/>
        <v>0.75</v>
      </c>
    </row>
    <row r="634" spans="1:6" ht="12.75">
      <c r="A634" s="3">
        <v>4</v>
      </c>
      <c r="B634" s="4" t="s">
        <v>25</v>
      </c>
      <c r="C634" s="3" t="s">
        <v>8</v>
      </c>
      <c r="D634" s="3"/>
      <c r="E634" s="3"/>
      <c r="F634" s="5">
        <f>F621*74.32%</f>
        <v>6.452026282358205</v>
      </c>
    </row>
    <row r="635" spans="1:6" ht="12.75">
      <c r="A635" s="3">
        <v>5</v>
      </c>
      <c r="B635" s="4" t="s">
        <v>17</v>
      </c>
      <c r="C635" s="3" t="s">
        <v>8</v>
      </c>
      <c r="D635" s="3"/>
      <c r="E635" s="3"/>
      <c r="F635" s="5">
        <v>54.03</v>
      </c>
    </row>
    <row r="636" spans="1:6" ht="12.75">
      <c r="A636" s="3">
        <v>6</v>
      </c>
      <c r="B636" s="4" t="s">
        <v>54</v>
      </c>
      <c r="C636" s="3" t="s">
        <v>8</v>
      </c>
      <c r="D636" s="3"/>
      <c r="E636" s="3"/>
      <c r="F636" s="5">
        <f>F635*25%</f>
        <v>13.5075</v>
      </c>
    </row>
    <row r="637" spans="1:6" ht="12.75">
      <c r="A637" s="3"/>
      <c r="B637" s="6" t="s">
        <v>11</v>
      </c>
      <c r="C637" s="3" t="s">
        <v>8</v>
      </c>
      <c r="D637" s="3"/>
      <c r="E637" s="3"/>
      <c r="F637" s="7">
        <f>F635+F636</f>
        <v>67.5375</v>
      </c>
    </row>
    <row r="638" spans="1:6" ht="12.75">
      <c r="A638" s="16"/>
      <c r="B638" s="15"/>
      <c r="C638" s="16"/>
      <c r="D638" s="16"/>
      <c r="E638" s="17"/>
      <c r="F638" s="17"/>
    </row>
    <row r="639" spans="1:5" ht="12.75">
      <c r="A639" s="1"/>
      <c r="B639" s="28" t="s">
        <v>12</v>
      </c>
      <c r="C639" s="28"/>
      <c r="D639" s="28"/>
      <c r="E639" s="28" t="s">
        <v>13</v>
      </c>
    </row>
    <row r="649" spans="1:6" ht="12.75">
      <c r="A649" s="79" t="s">
        <v>18</v>
      </c>
      <c r="B649" s="79"/>
      <c r="C649" s="79"/>
      <c r="D649" s="79"/>
      <c r="E649" s="79"/>
      <c r="F649" s="79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80" t="s">
        <v>140</v>
      </c>
      <c r="B651" s="80"/>
      <c r="C651" s="80"/>
      <c r="D651" s="80"/>
      <c r="E651" s="80"/>
      <c r="F651" s="80"/>
    </row>
    <row r="652" spans="1:6" ht="12.75">
      <c r="A652" s="10" t="s">
        <v>0</v>
      </c>
      <c r="B652" s="10" t="s">
        <v>1</v>
      </c>
      <c r="C652" s="9" t="s">
        <v>2</v>
      </c>
      <c r="D652" s="10" t="s">
        <v>3</v>
      </c>
      <c r="E652" s="9" t="s">
        <v>4</v>
      </c>
      <c r="F652" s="10" t="s">
        <v>5</v>
      </c>
    </row>
    <row r="653" spans="1:6" ht="12.75">
      <c r="A653" s="11"/>
      <c r="B653" s="11"/>
      <c r="C653" s="12"/>
      <c r="D653" s="11"/>
      <c r="E653" s="12" t="s">
        <v>6</v>
      </c>
      <c r="F653" s="11" t="s">
        <v>6</v>
      </c>
    </row>
    <row r="654" spans="1:6" ht="12.75">
      <c r="A654" s="3" t="s">
        <v>14</v>
      </c>
      <c r="B654" s="4" t="s">
        <v>7</v>
      </c>
      <c r="C654" s="3" t="s">
        <v>8</v>
      </c>
      <c r="D654" s="3"/>
      <c r="E654" s="3"/>
      <c r="F654" s="5">
        <f>F655+F656</f>
        <v>32.798152757579146</v>
      </c>
    </row>
    <row r="655" spans="1:6" ht="12.75">
      <c r="A655" s="3"/>
      <c r="B655" s="4" t="s">
        <v>29</v>
      </c>
      <c r="C655" s="3" t="s">
        <v>135</v>
      </c>
      <c r="D655" s="13" t="s">
        <v>20</v>
      </c>
      <c r="E655" s="5">
        <f>7480*12/1787.8</f>
        <v>50.206958272737445</v>
      </c>
      <c r="F655" s="5">
        <f>E655*20/60</f>
        <v>16.73565275757915</v>
      </c>
    </row>
    <row r="656" spans="1:6" ht="12.75">
      <c r="A656" s="3"/>
      <c r="B656" s="4" t="s">
        <v>30</v>
      </c>
      <c r="C656" s="3" t="s">
        <v>135</v>
      </c>
      <c r="D656" s="13" t="s">
        <v>95</v>
      </c>
      <c r="E656" s="3">
        <v>38.55</v>
      </c>
      <c r="F656" s="5">
        <f>E656*25/60</f>
        <v>16.062499999999996</v>
      </c>
    </row>
    <row r="657" spans="1:6" ht="12.75">
      <c r="A657" s="3" t="s">
        <v>15</v>
      </c>
      <c r="B657" s="4" t="s">
        <v>10</v>
      </c>
      <c r="C657" s="3" t="s">
        <v>136</v>
      </c>
      <c r="D657" s="5">
        <f>F655+F656</f>
        <v>32.798152757579146</v>
      </c>
      <c r="E657" s="3">
        <v>0.262</v>
      </c>
      <c r="F657" s="5">
        <f>D657*E657</f>
        <v>8.593116022485736</v>
      </c>
    </row>
    <row r="658" spans="1:6" ht="12.75">
      <c r="A658" s="3" t="s">
        <v>16</v>
      </c>
      <c r="B658" s="4" t="s">
        <v>19</v>
      </c>
      <c r="C658" s="3"/>
      <c r="D658" s="3"/>
      <c r="E658" s="3"/>
      <c r="F658" s="5">
        <v>353.75</v>
      </c>
    </row>
    <row r="659" spans="1:6" ht="12.75">
      <c r="A659" s="3"/>
      <c r="B659" s="14" t="s">
        <v>129</v>
      </c>
      <c r="C659" s="3" t="s">
        <v>49</v>
      </c>
      <c r="D659" s="3">
        <v>0.0003</v>
      </c>
      <c r="E659" s="3">
        <v>1309</v>
      </c>
      <c r="F659" s="5">
        <f aca="true" t="shared" si="15" ref="F659:F667">E659*D659</f>
        <v>0.39269999999999994</v>
      </c>
    </row>
    <row r="660" spans="1:6" ht="12.75">
      <c r="A660" s="3"/>
      <c r="B660" s="14" t="s">
        <v>130</v>
      </c>
      <c r="C660" s="3" t="s">
        <v>49</v>
      </c>
      <c r="D660" s="3">
        <v>0.024</v>
      </c>
      <c r="E660" s="3">
        <v>1309</v>
      </c>
      <c r="F660" s="5">
        <f t="shared" si="15"/>
        <v>31.416</v>
      </c>
    </row>
    <row r="661" spans="1:6" ht="12.75">
      <c r="A661" s="3"/>
      <c r="B661" s="4" t="s">
        <v>73</v>
      </c>
      <c r="C661" s="3" t="s">
        <v>49</v>
      </c>
      <c r="D661" s="3">
        <v>0.025</v>
      </c>
      <c r="E661" s="3">
        <v>3086</v>
      </c>
      <c r="F661" s="5">
        <f t="shared" si="15"/>
        <v>77.15</v>
      </c>
    </row>
    <row r="662" spans="1:6" ht="12.75">
      <c r="A662" s="3"/>
      <c r="B662" s="4" t="s">
        <v>97</v>
      </c>
      <c r="C662" s="3" t="s">
        <v>49</v>
      </c>
      <c r="D662" s="3">
        <v>0.005</v>
      </c>
      <c r="E662" s="3">
        <v>1592</v>
      </c>
      <c r="F662" s="5">
        <f t="shared" si="15"/>
        <v>7.96</v>
      </c>
    </row>
    <row r="663" spans="1:6" ht="12.75">
      <c r="A663" s="3"/>
      <c r="B663" s="4" t="s">
        <v>98</v>
      </c>
      <c r="C663" s="3" t="s">
        <v>49</v>
      </c>
      <c r="D663" s="3">
        <v>0.005</v>
      </c>
      <c r="E663" s="3">
        <v>1490</v>
      </c>
      <c r="F663" s="5">
        <f t="shared" si="15"/>
        <v>7.45</v>
      </c>
    </row>
    <row r="664" spans="1:6" ht="12.75">
      <c r="A664" s="3"/>
      <c r="B664" s="4" t="s">
        <v>100</v>
      </c>
      <c r="C664" s="3" t="s">
        <v>49</v>
      </c>
      <c r="D664" s="3">
        <v>0.005</v>
      </c>
      <c r="E664" s="3">
        <v>1200</v>
      </c>
      <c r="F664" s="5">
        <f t="shared" si="15"/>
        <v>6</v>
      </c>
    </row>
    <row r="665" spans="1:6" ht="12.75">
      <c r="A665" s="3"/>
      <c r="B665" s="14" t="s">
        <v>74</v>
      </c>
      <c r="C665" s="3" t="s">
        <v>49</v>
      </c>
      <c r="D665" s="3">
        <v>0.005</v>
      </c>
      <c r="E665" s="3">
        <v>2980</v>
      </c>
      <c r="F665" s="5">
        <f t="shared" si="15"/>
        <v>14.9</v>
      </c>
    </row>
    <row r="666" spans="1:6" ht="12.75">
      <c r="A666" s="3"/>
      <c r="B666" s="4" t="s">
        <v>131</v>
      </c>
      <c r="C666" s="3" t="s">
        <v>49</v>
      </c>
      <c r="D666" s="3">
        <v>0.005</v>
      </c>
      <c r="E666" s="3">
        <v>1555</v>
      </c>
      <c r="F666" s="5">
        <f t="shared" si="15"/>
        <v>7.775</v>
      </c>
    </row>
    <row r="667" spans="1:6" ht="12.75">
      <c r="A667" s="3"/>
      <c r="B667" s="4" t="s">
        <v>128</v>
      </c>
      <c r="C667" s="3" t="s">
        <v>49</v>
      </c>
      <c r="D667" s="3">
        <v>0.024</v>
      </c>
      <c r="E667" s="3">
        <v>1540</v>
      </c>
      <c r="F667" s="5">
        <f t="shared" si="15"/>
        <v>36.96</v>
      </c>
    </row>
    <row r="668" spans="1:6" ht="12.75">
      <c r="A668" s="3"/>
      <c r="B668" s="4" t="s">
        <v>108</v>
      </c>
      <c r="C668" s="3" t="s">
        <v>49</v>
      </c>
      <c r="D668" s="3">
        <v>0.005</v>
      </c>
      <c r="E668" s="3">
        <v>1186</v>
      </c>
      <c r="F668" s="5">
        <f aca="true" t="shared" si="16" ref="F668:F675">E668*D668</f>
        <v>5.93</v>
      </c>
    </row>
    <row r="669" spans="1:6" ht="12.75">
      <c r="A669" s="3"/>
      <c r="B669" s="4" t="s">
        <v>114</v>
      </c>
      <c r="C669" s="3" t="s">
        <v>49</v>
      </c>
      <c r="D669" s="3">
        <v>0.0003</v>
      </c>
      <c r="E669" s="3">
        <v>9570</v>
      </c>
      <c r="F669" s="5">
        <f t="shared" si="16"/>
        <v>2.8709999999999996</v>
      </c>
    </row>
    <row r="670" spans="1:6" ht="12.75">
      <c r="A670" s="3"/>
      <c r="B670" s="4" t="s">
        <v>132</v>
      </c>
      <c r="C670" s="3" t="s">
        <v>49</v>
      </c>
      <c r="D670" s="3">
        <v>0.0005</v>
      </c>
      <c r="E670" s="3">
        <v>1266</v>
      </c>
      <c r="F670" s="5">
        <f t="shared" si="16"/>
        <v>0.633</v>
      </c>
    </row>
    <row r="671" spans="1:6" ht="12.75">
      <c r="A671" s="3"/>
      <c r="B671" s="4" t="s">
        <v>44</v>
      </c>
      <c r="C671" s="3" t="s">
        <v>49</v>
      </c>
      <c r="D671" s="3">
        <v>0.0005</v>
      </c>
      <c r="E671" s="3">
        <v>6400</v>
      </c>
      <c r="F671" s="5">
        <f t="shared" si="16"/>
        <v>3.2</v>
      </c>
    </row>
    <row r="672" spans="1:6" ht="12.75">
      <c r="A672" s="3"/>
      <c r="B672" s="4" t="s">
        <v>133</v>
      </c>
      <c r="C672" s="3" t="s">
        <v>49</v>
      </c>
      <c r="D672" s="3">
        <v>0.01</v>
      </c>
      <c r="E672" s="3">
        <v>1785</v>
      </c>
      <c r="F672" s="5">
        <f t="shared" si="16"/>
        <v>17.85</v>
      </c>
    </row>
    <row r="673" spans="1:6" ht="12.75">
      <c r="A673" s="3"/>
      <c r="B673" s="4" t="s">
        <v>134</v>
      </c>
      <c r="C673" s="3" t="s">
        <v>49</v>
      </c>
      <c r="D673" s="3">
        <v>0.005</v>
      </c>
      <c r="E673" s="3">
        <v>1716</v>
      </c>
      <c r="F673" s="5">
        <f t="shared" si="16"/>
        <v>8.58</v>
      </c>
    </row>
    <row r="674" spans="1:6" ht="12.75">
      <c r="A674" s="3"/>
      <c r="B674" s="14" t="s">
        <v>109</v>
      </c>
      <c r="C674" s="3" t="s">
        <v>48</v>
      </c>
      <c r="D674" s="3">
        <v>0.005</v>
      </c>
      <c r="E674" s="3">
        <v>1015</v>
      </c>
      <c r="F674" s="5">
        <f t="shared" si="16"/>
        <v>5.075</v>
      </c>
    </row>
    <row r="675" spans="1:6" ht="12.75">
      <c r="A675" s="3"/>
      <c r="B675" s="4" t="s">
        <v>110</v>
      </c>
      <c r="C675" s="3" t="s">
        <v>48</v>
      </c>
      <c r="D675" s="3">
        <v>0.005</v>
      </c>
      <c r="E675" s="3">
        <v>1002</v>
      </c>
      <c r="F675" s="5">
        <f t="shared" si="16"/>
        <v>5.01</v>
      </c>
    </row>
    <row r="676" spans="1:6" ht="12.75">
      <c r="A676" s="3"/>
      <c r="B676" s="4" t="s">
        <v>39</v>
      </c>
      <c r="C676" s="3" t="s">
        <v>49</v>
      </c>
      <c r="D676" s="3">
        <v>0.1</v>
      </c>
      <c r="E676" s="3">
        <v>125</v>
      </c>
      <c r="F676" s="5">
        <f>E676*D676</f>
        <v>12.5</v>
      </c>
    </row>
    <row r="677" spans="1:6" ht="12.75">
      <c r="A677" s="3"/>
      <c r="B677" s="4" t="s">
        <v>137</v>
      </c>
      <c r="C677" s="3" t="s">
        <v>48</v>
      </c>
      <c r="D677" s="3">
        <v>0.025</v>
      </c>
      <c r="E677" s="3">
        <v>3086</v>
      </c>
      <c r="F677" s="5">
        <f>E677*D677</f>
        <v>77.15</v>
      </c>
    </row>
    <row r="678" spans="1:6" ht="12.75">
      <c r="A678" s="3"/>
      <c r="B678" s="4" t="s">
        <v>63</v>
      </c>
      <c r="C678" s="3" t="s">
        <v>24</v>
      </c>
      <c r="D678" s="3">
        <v>2</v>
      </c>
      <c r="E678" s="3">
        <v>4.45</v>
      </c>
      <c r="F678" s="5">
        <f>E678*D678</f>
        <v>8.9</v>
      </c>
    </row>
    <row r="679" spans="1:6" ht="12.75">
      <c r="A679" s="3"/>
      <c r="B679" s="4" t="s">
        <v>32</v>
      </c>
      <c r="C679" s="3" t="s">
        <v>48</v>
      </c>
      <c r="D679" s="3">
        <v>0.05</v>
      </c>
      <c r="E679" s="5">
        <v>220</v>
      </c>
      <c r="F679" s="5">
        <f>E679*D679</f>
        <v>11</v>
      </c>
    </row>
    <row r="680" spans="1:6" ht="12.75">
      <c r="A680" s="3"/>
      <c r="B680" s="4" t="s">
        <v>37</v>
      </c>
      <c r="C680" s="3" t="s">
        <v>49</v>
      </c>
      <c r="D680" s="3">
        <v>0.03</v>
      </c>
      <c r="E680" s="5">
        <v>168</v>
      </c>
      <c r="F680" s="5">
        <f>E680*D680</f>
        <v>5.04</v>
      </c>
    </row>
    <row r="681" spans="1:6" ht="12.75">
      <c r="A681" s="3">
        <v>4</v>
      </c>
      <c r="B681" s="4" t="s">
        <v>25</v>
      </c>
      <c r="C681" s="3" t="s">
        <v>8</v>
      </c>
      <c r="D681" s="3"/>
      <c r="E681" s="3"/>
      <c r="F681" s="5">
        <f>F654*74.32%</f>
        <v>24.37558712943282</v>
      </c>
    </row>
    <row r="682" spans="1:6" ht="12.75">
      <c r="A682" s="3">
        <v>5</v>
      </c>
      <c r="B682" s="4" t="s">
        <v>17</v>
      </c>
      <c r="C682" s="3" t="s">
        <v>8</v>
      </c>
      <c r="D682" s="3"/>
      <c r="E682" s="3"/>
      <c r="F682" s="5">
        <f>F681+F658+F657+F654</f>
        <v>419.5168559094977</v>
      </c>
    </row>
    <row r="683" spans="1:6" ht="12.75">
      <c r="A683" s="3">
        <v>6</v>
      </c>
      <c r="B683" s="4" t="s">
        <v>54</v>
      </c>
      <c r="C683" s="3" t="s">
        <v>8</v>
      </c>
      <c r="D683" s="3"/>
      <c r="E683" s="3"/>
      <c r="F683" s="5">
        <f>F682*25%</f>
        <v>104.87921397737442</v>
      </c>
    </row>
    <row r="684" spans="1:6" ht="12.75">
      <c r="A684" s="3">
        <v>7</v>
      </c>
      <c r="B684" s="4" t="s">
        <v>11</v>
      </c>
      <c r="C684" s="3" t="s">
        <v>8</v>
      </c>
      <c r="D684" s="3"/>
      <c r="E684" s="3"/>
      <c r="F684" s="5">
        <f>F683+F682</f>
        <v>524.396069886872</v>
      </c>
    </row>
    <row r="685" spans="1:6" ht="12.75">
      <c r="A685" s="3">
        <v>8</v>
      </c>
      <c r="B685" s="4" t="s">
        <v>138</v>
      </c>
      <c r="C685" s="3" t="s">
        <v>8</v>
      </c>
      <c r="D685" s="3"/>
      <c r="E685" s="3"/>
      <c r="F685" s="5">
        <f>F684*18%</f>
        <v>94.39129257963697</v>
      </c>
    </row>
    <row r="686" spans="1:6" ht="12.75">
      <c r="A686" s="3"/>
      <c r="B686" s="6" t="s">
        <v>139</v>
      </c>
      <c r="C686" s="3" t="s">
        <v>8</v>
      </c>
      <c r="D686" s="3"/>
      <c r="E686" s="3"/>
      <c r="F686" s="7">
        <f>F684+F685</f>
        <v>618.787362466509</v>
      </c>
    </row>
    <row r="687" spans="1:6" ht="12.75">
      <c r="A687" s="16"/>
      <c r="B687" s="15"/>
      <c r="C687" s="16"/>
      <c r="D687" s="16"/>
      <c r="E687" s="17"/>
      <c r="F687" s="17"/>
    </row>
    <row r="688" spans="1:5" s="29" customFormat="1" ht="12.75">
      <c r="A688" s="28"/>
      <c r="B688" s="28" t="s">
        <v>12</v>
      </c>
      <c r="C688" s="28"/>
      <c r="D688" s="28"/>
      <c r="E688" s="28" t="s">
        <v>13</v>
      </c>
    </row>
    <row r="708" spans="1:6" ht="12.75">
      <c r="A708" s="79" t="s">
        <v>18</v>
      </c>
      <c r="B708" s="79"/>
      <c r="C708" s="79"/>
      <c r="D708" s="79"/>
      <c r="E708" s="79"/>
      <c r="F708" s="79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80" t="s">
        <v>127</v>
      </c>
      <c r="B710" s="80"/>
      <c r="C710" s="80"/>
      <c r="D710" s="80"/>
      <c r="E710" s="80"/>
      <c r="F710" s="80"/>
    </row>
    <row r="711" spans="1:6" ht="12.75">
      <c r="A711" s="10" t="s">
        <v>0</v>
      </c>
      <c r="B711" s="10" t="s">
        <v>1</v>
      </c>
      <c r="C711" s="9" t="s">
        <v>2</v>
      </c>
      <c r="D711" s="10" t="s">
        <v>3</v>
      </c>
      <c r="E711" s="9" t="s">
        <v>4</v>
      </c>
      <c r="F711" s="10" t="s">
        <v>5</v>
      </c>
    </row>
    <row r="712" spans="1:6" ht="12.75">
      <c r="A712" s="11"/>
      <c r="B712" s="11"/>
      <c r="C712" s="12"/>
      <c r="D712" s="11"/>
      <c r="E712" s="12" t="s">
        <v>6</v>
      </c>
      <c r="F712" s="11" t="s">
        <v>6</v>
      </c>
    </row>
    <row r="713" spans="1:6" ht="12.75">
      <c r="A713" s="3" t="s">
        <v>14</v>
      </c>
      <c r="B713" s="4" t="s">
        <v>7</v>
      </c>
      <c r="C713" s="3" t="s">
        <v>8</v>
      </c>
      <c r="D713" s="3"/>
      <c r="E713" s="3"/>
      <c r="F713" s="5">
        <f>F714+F715</f>
        <v>7.202130551515829</v>
      </c>
    </row>
    <row r="714" spans="1:6" ht="12.75">
      <c r="A714" s="3"/>
      <c r="B714" s="4" t="s">
        <v>29</v>
      </c>
      <c r="C714" s="3" t="s">
        <v>9</v>
      </c>
      <c r="D714" s="13" t="s">
        <v>141</v>
      </c>
      <c r="E714" s="5">
        <f>7480*12/1787.8</f>
        <v>50.206958272737445</v>
      </c>
      <c r="F714" s="5">
        <f>E714*4/60</f>
        <v>3.34713055151583</v>
      </c>
    </row>
    <row r="715" spans="1:6" ht="12.75">
      <c r="A715" s="3"/>
      <c r="B715" s="4" t="s">
        <v>30</v>
      </c>
      <c r="C715" s="3" t="s">
        <v>9</v>
      </c>
      <c r="D715" s="13" t="s">
        <v>142</v>
      </c>
      <c r="E715" s="3">
        <v>38.55</v>
      </c>
      <c r="F715" s="5">
        <f>E715*6/60</f>
        <v>3.8549999999999995</v>
      </c>
    </row>
    <row r="716" spans="1:6" ht="12.75">
      <c r="A716" s="3" t="s">
        <v>15</v>
      </c>
      <c r="B716" s="4" t="s">
        <v>10</v>
      </c>
      <c r="C716" s="3" t="s">
        <v>8</v>
      </c>
      <c r="D716" s="5">
        <f>F714+F715</f>
        <v>7.202130551515829</v>
      </c>
      <c r="E716" s="3">
        <v>0.262</v>
      </c>
      <c r="F716" s="5">
        <f>D716*E716</f>
        <v>1.8869582044971474</v>
      </c>
    </row>
    <row r="717" spans="1:6" ht="12.75">
      <c r="A717" s="3" t="s">
        <v>16</v>
      </c>
      <c r="B717" s="4" t="s">
        <v>19</v>
      </c>
      <c r="C717" s="3"/>
      <c r="D717" s="3"/>
      <c r="E717" s="3"/>
      <c r="F717" s="5">
        <f>F718+F719+F720+F721+F722+F723+F724</f>
        <v>39.442</v>
      </c>
    </row>
    <row r="718" spans="1:6" ht="12.75">
      <c r="A718" s="3"/>
      <c r="B718" s="14" t="s">
        <v>130</v>
      </c>
      <c r="C718" s="3" t="s">
        <v>49</v>
      </c>
      <c r="D718" s="3">
        <v>0.012</v>
      </c>
      <c r="E718" s="3">
        <v>1309</v>
      </c>
      <c r="F718" s="5">
        <f aca="true" t="shared" si="17" ref="F718:F724">E718*D718</f>
        <v>15.708</v>
      </c>
    </row>
    <row r="719" spans="1:6" ht="12.75">
      <c r="A719" s="3"/>
      <c r="B719" s="4" t="s">
        <v>65</v>
      </c>
      <c r="C719" s="3" t="s">
        <v>66</v>
      </c>
      <c r="D719" s="18">
        <v>0.1</v>
      </c>
      <c r="E719" s="3">
        <v>99.4</v>
      </c>
      <c r="F719" s="5">
        <f t="shared" si="17"/>
        <v>9.940000000000001</v>
      </c>
    </row>
    <row r="720" spans="1:6" ht="12.75">
      <c r="A720" s="3"/>
      <c r="B720" s="4" t="s">
        <v>63</v>
      </c>
      <c r="C720" s="3" t="s">
        <v>24</v>
      </c>
      <c r="D720" s="3">
        <v>2</v>
      </c>
      <c r="E720" s="3">
        <v>4.45</v>
      </c>
      <c r="F720" s="5">
        <f t="shared" si="17"/>
        <v>8.9</v>
      </c>
    </row>
    <row r="721" spans="1:6" ht="12.75">
      <c r="A721" s="3"/>
      <c r="B721" s="4" t="s">
        <v>32</v>
      </c>
      <c r="C721" s="3" t="s">
        <v>48</v>
      </c>
      <c r="D721" s="3">
        <v>0.002</v>
      </c>
      <c r="E721" s="5">
        <v>220</v>
      </c>
      <c r="F721" s="5">
        <f t="shared" si="17"/>
        <v>0.44</v>
      </c>
    </row>
    <row r="722" spans="1:6" ht="12.75">
      <c r="A722" s="3"/>
      <c r="B722" s="4" t="s">
        <v>37</v>
      </c>
      <c r="C722" s="3" t="s">
        <v>49</v>
      </c>
      <c r="D722" s="3">
        <v>0.003</v>
      </c>
      <c r="E722" s="5">
        <v>168</v>
      </c>
      <c r="F722" s="5">
        <f t="shared" si="17"/>
        <v>0.504</v>
      </c>
    </row>
    <row r="723" spans="1:6" ht="12.75">
      <c r="A723" s="3"/>
      <c r="B723" s="4" t="s">
        <v>44</v>
      </c>
      <c r="C723" s="3" t="s">
        <v>49</v>
      </c>
      <c r="D723" s="3">
        <v>0.0005</v>
      </c>
      <c r="E723" s="3">
        <v>6400</v>
      </c>
      <c r="F723" s="5">
        <f t="shared" si="17"/>
        <v>3.2</v>
      </c>
    </row>
    <row r="724" spans="1:6" ht="12.75">
      <c r="A724" s="3"/>
      <c r="B724" s="4" t="s">
        <v>31</v>
      </c>
      <c r="C724" s="3" t="s">
        <v>24</v>
      </c>
      <c r="D724" s="3">
        <v>1</v>
      </c>
      <c r="E724" s="5">
        <v>0.75</v>
      </c>
      <c r="F724" s="5">
        <f t="shared" si="17"/>
        <v>0.75</v>
      </c>
    </row>
    <row r="725" spans="1:6" ht="12.75">
      <c r="A725" s="3">
        <v>4</v>
      </c>
      <c r="B725" s="4" t="s">
        <v>25</v>
      </c>
      <c r="C725" s="3" t="s">
        <v>8</v>
      </c>
      <c r="D725" s="3"/>
      <c r="E725" s="3"/>
      <c r="F725" s="5">
        <f>F713*74.32%</f>
        <v>5.352623425886564</v>
      </c>
    </row>
    <row r="726" spans="1:6" ht="12.75">
      <c r="A726" s="3">
        <v>5</v>
      </c>
      <c r="B726" s="4" t="s">
        <v>17</v>
      </c>
      <c r="C726" s="3" t="s">
        <v>8</v>
      </c>
      <c r="D726" s="3"/>
      <c r="E726" s="3"/>
      <c r="F726" s="5">
        <f>F725+F717+F716+F713</f>
        <v>53.88371218189954</v>
      </c>
    </row>
    <row r="727" spans="1:6" ht="12.75">
      <c r="A727" s="3">
        <v>6</v>
      </c>
      <c r="B727" s="4" t="s">
        <v>54</v>
      </c>
      <c r="C727" s="3" t="s">
        <v>8</v>
      </c>
      <c r="D727" s="3"/>
      <c r="E727" s="3"/>
      <c r="F727" s="5">
        <f>F726*25%</f>
        <v>13.470928045474885</v>
      </c>
    </row>
    <row r="728" spans="1:6" ht="12.75">
      <c r="A728" s="3"/>
      <c r="B728" s="6" t="s">
        <v>11</v>
      </c>
      <c r="C728" s="3" t="s">
        <v>8</v>
      </c>
      <c r="D728" s="3"/>
      <c r="E728" s="3"/>
      <c r="F728" s="7">
        <f>F726+F727</f>
        <v>67.35464022737443</v>
      </c>
    </row>
    <row r="729" spans="1:6" ht="12.75">
      <c r="A729" s="16"/>
      <c r="B729" s="15"/>
      <c r="C729" s="16"/>
      <c r="D729" s="16"/>
      <c r="E729" s="17"/>
      <c r="F729" s="17"/>
    </row>
    <row r="730" spans="1:5" s="29" customFormat="1" ht="12.75">
      <c r="A730" s="28"/>
      <c r="B730" s="28" t="s">
        <v>12</v>
      </c>
      <c r="C730" s="28"/>
      <c r="D730" s="28"/>
      <c r="E730" s="28" t="s">
        <v>13</v>
      </c>
    </row>
    <row r="731" spans="1:5" s="29" customFormat="1" ht="12.75">
      <c r="A731" s="28"/>
      <c r="B731" s="28"/>
      <c r="C731" s="28"/>
      <c r="D731" s="28"/>
      <c r="E731" s="28"/>
    </row>
    <row r="733" spans="1:6" ht="12.75">
      <c r="A733" s="79" t="s">
        <v>18</v>
      </c>
      <c r="B733" s="79"/>
      <c r="C733" s="79"/>
      <c r="D733" s="79"/>
      <c r="E733" s="79"/>
      <c r="F733" s="79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80" t="s">
        <v>143</v>
      </c>
      <c r="B735" s="80"/>
      <c r="C735" s="80"/>
      <c r="D735" s="80"/>
      <c r="E735" s="80"/>
      <c r="F735" s="80"/>
    </row>
    <row r="736" spans="1:6" ht="12.75">
      <c r="A736" s="10" t="s">
        <v>0</v>
      </c>
      <c r="B736" s="10" t="s">
        <v>1</v>
      </c>
      <c r="C736" s="9" t="s">
        <v>2</v>
      </c>
      <c r="D736" s="10" t="s">
        <v>3</v>
      </c>
      <c r="E736" s="9" t="s">
        <v>4</v>
      </c>
      <c r="F736" s="10" t="s">
        <v>5</v>
      </c>
    </row>
    <row r="737" spans="1:6" ht="12.75">
      <c r="A737" s="11"/>
      <c r="B737" s="11"/>
      <c r="C737" s="12"/>
      <c r="D737" s="11"/>
      <c r="E737" s="12" t="s">
        <v>6</v>
      </c>
      <c r="F737" s="11" t="s">
        <v>6</v>
      </c>
    </row>
    <row r="738" spans="1:6" ht="12.75">
      <c r="A738" s="3" t="s">
        <v>14</v>
      </c>
      <c r="B738" s="4" t="s">
        <v>7</v>
      </c>
      <c r="C738" s="3" t="s">
        <v>8</v>
      </c>
      <c r="D738" s="3"/>
      <c r="E738" s="3"/>
      <c r="F738" s="5">
        <f>F739+F740</f>
        <v>17.168543740910614</v>
      </c>
    </row>
    <row r="739" spans="1:6" ht="12.75">
      <c r="A739" s="3"/>
      <c r="B739" s="4" t="s">
        <v>29</v>
      </c>
      <c r="C739" s="3" t="s">
        <v>9</v>
      </c>
      <c r="D739" s="13" t="s">
        <v>115</v>
      </c>
      <c r="E739" s="5">
        <f>7480*12/1787.8</f>
        <v>50.206958272737445</v>
      </c>
      <c r="F739" s="5">
        <f>E739*9/60</f>
        <v>7.531043740910617</v>
      </c>
    </row>
    <row r="740" spans="1:6" ht="12.75">
      <c r="A740" s="3"/>
      <c r="B740" s="4" t="s">
        <v>30</v>
      </c>
      <c r="C740" s="3" t="s">
        <v>9</v>
      </c>
      <c r="D740" s="13" t="s">
        <v>61</v>
      </c>
      <c r="E740" s="3">
        <v>38.55</v>
      </c>
      <c r="F740" s="5">
        <f>E740*15/60</f>
        <v>9.6375</v>
      </c>
    </row>
    <row r="741" spans="1:6" ht="12.75">
      <c r="A741" s="3" t="s">
        <v>15</v>
      </c>
      <c r="B741" s="4" t="s">
        <v>10</v>
      </c>
      <c r="C741" s="3" t="s">
        <v>8</v>
      </c>
      <c r="D741" s="5">
        <f>F739+F740</f>
        <v>17.168543740910614</v>
      </c>
      <c r="E741" s="3">
        <v>0.262</v>
      </c>
      <c r="F741" s="5">
        <f>D741*E741</f>
        <v>4.498158460118582</v>
      </c>
    </row>
    <row r="742" spans="1:6" ht="12.75">
      <c r="A742" s="3" t="s">
        <v>16</v>
      </c>
      <c r="B742" s="4" t="s">
        <v>19</v>
      </c>
      <c r="C742" s="3"/>
      <c r="D742" s="3"/>
      <c r="E742" s="3"/>
      <c r="F742" s="5">
        <f>F743+F744+F745+F746+F747+F748+F749+F750+F751+F752</f>
        <v>40.855242000000004</v>
      </c>
    </row>
    <row r="743" spans="1:6" ht="12.75">
      <c r="A743" s="3"/>
      <c r="B743" s="14" t="s">
        <v>36</v>
      </c>
      <c r="C743" s="3" t="s">
        <v>49</v>
      </c>
      <c r="D743" s="3">
        <v>0.003</v>
      </c>
      <c r="E743" s="3">
        <v>1709.08</v>
      </c>
      <c r="F743" s="5">
        <f aca="true" t="shared" si="18" ref="F743:F752">E743*D743</f>
        <v>5.12724</v>
      </c>
    </row>
    <row r="744" spans="1:6" ht="12.75">
      <c r="A744" s="3"/>
      <c r="B744" s="4" t="s">
        <v>44</v>
      </c>
      <c r="C744" s="3" t="s">
        <v>42</v>
      </c>
      <c r="D744" s="3">
        <v>0.0005</v>
      </c>
      <c r="E744" s="3">
        <v>6400</v>
      </c>
      <c r="F744" s="5">
        <f t="shared" si="18"/>
        <v>3.2</v>
      </c>
    </row>
    <row r="745" spans="1:6" ht="12.75">
      <c r="A745" s="3"/>
      <c r="B745" s="4" t="s">
        <v>39</v>
      </c>
      <c r="C745" s="3" t="s">
        <v>22</v>
      </c>
      <c r="D745" s="3">
        <v>0.005</v>
      </c>
      <c r="E745" s="3">
        <v>125</v>
      </c>
      <c r="F745" s="5">
        <f t="shared" si="18"/>
        <v>0.625</v>
      </c>
    </row>
    <row r="746" spans="1:6" ht="12.75">
      <c r="A746" s="3"/>
      <c r="B746" s="4" t="s">
        <v>69</v>
      </c>
      <c r="C746" s="3" t="s">
        <v>49</v>
      </c>
      <c r="D746" s="3">
        <v>0.005</v>
      </c>
      <c r="E746" s="3">
        <v>1617</v>
      </c>
      <c r="F746" s="5">
        <f t="shared" si="18"/>
        <v>8.085</v>
      </c>
    </row>
    <row r="747" spans="1:6" ht="12.75">
      <c r="A747" s="3"/>
      <c r="B747" s="4" t="s">
        <v>31</v>
      </c>
      <c r="C747" s="3" t="s">
        <v>24</v>
      </c>
      <c r="D747" s="3">
        <v>1</v>
      </c>
      <c r="E747" s="5">
        <v>0.75</v>
      </c>
      <c r="F747" s="5">
        <f t="shared" si="18"/>
        <v>0.75</v>
      </c>
    </row>
    <row r="748" spans="1:6" ht="12.75">
      <c r="A748" s="3"/>
      <c r="B748" s="4" t="s">
        <v>32</v>
      </c>
      <c r="C748" s="3" t="s">
        <v>48</v>
      </c>
      <c r="D748" s="3">
        <v>0.0025</v>
      </c>
      <c r="E748" s="5">
        <v>220</v>
      </c>
      <c r="F748" s="5">
        <f t="shared" si="18"/>
        <v>0.55</v>
      </c>
    </row>
    <row r="749" spans="1:6" ht="12.75">
      <c r="A749" s="3"/>
      <c r="B749" s="4" t="s">
        <v>37</v>
      </c>
      <c r="C749" s="3" t="s">
        <v>49</v>
      </c>
      <c r="D749" s="3">
        <v>0.003</v>
      </c>
      <c r="E749" s="5">
        <v>168</v>
      </c>
      <c r="F749" s="5">
        <f t="shared" si="18"/>
        <v>0.504</v>
      </c>
    </row>
    <row r="750" spans="1:6" ht="12.75">
      <c r="A750" s="3"/>
      <c r="B750" s="4" t="s">
        <v>50</v>
      </c>
      <c r="C750" s="3" t="s">
        <v>49</v>
      </c>
      <c r="D750" s="3">
        <v>0.0006</v>
      </c>
      <c r="E750" s="5">
        <v>606.67</v>
      </c>
      <c r="F750" s="5">
        <f t="shared" si="18"/>
        <v>0.36400199999999994</v>
      </c>
    </row>
    <row r="751" spans="1:6" ht="12.75">
      <c r="A751" s="3"/>
      <c r="B751" s="4" t="s">
        <v>88</v>
      </c>
      <c r="C751" s="3" t="s">
        <v>24</v>
      </c>
      <c r="D751" s="3">
        <v>1</v>
      </c>
      <c r="E751" s="5">
        <v>17.2</v>
      </c>
      <c r="F751" s="5">
        <f t="shared" si="18"/>
        <v>17.2</v>
      </c>
    </row>
    <row r="752" spans="1:6" ht="12.75">
      <c r="A752" s="3"/>
      <c r="B752" s="4" t="s">
        <v>63</v>
      </c>
      <c r="C752" s="3" t="s">
        <v>64</v>
      </c>
      <c r="D752" s="3">
        <v>1</v>
      </c>
      <c r="E752" s="5">
        <v>4.45</v>
      </c>
      <c r="F752" s="5">
        <f t="shared" si="18"/>
        <v>4.45</v>
      </c>
    </row>
    <row r="753" spans="1:6" ht="12.75">
      <c r="A753" s="3">
        <v>4</v>
      </c>
      <c r="B753" s="4" t="s">
        <v>25</v>
      </c>
      <c r="C753" s="3" t="s">
        <v>8</v>
      </c>
      <c r="D753" s="3"/>
      <c r="E753" s="3"/>
      <c r="F753" s="5">
        <f>F738*74.32%</f>
        <v>12.759661708244767</v>
      </c>
    </row>
    <row r="754" spans="1:6" ht="12.75">
      <c r="A754" s="3">
        <v>5</v>
      </c>
      <c r="B754" s="4" t="s">
        <v>17</v>
      </c>
      <c r="C754" s="3" t="s">
        <v>8</v>
      </c>
      <c r="D754" s="3"/>
      <c r="E754" s="3"/>
      <c r="F754" s="5">
        <v>75.29</v>
      </c>
    </row>
    <row r="755" spans="1:6" ht="12.75">
      <c r="A755" s="3">
        <v>6</v>
      </c>
      <c r="B755" s="4" t="s">
        <v>54</v>
      </c>
      <c r="C755" s="3" t="s">
        <v>8</v>
      </c>
      <c r="D755" s="3"/>
      <c r="E755" s="3"/>
      <c r="F755" s="5">
        <f>F754*25%</f>
        <v>18.8225</v>
      </c>
    </row>
    <row r="756" spans="1:6" ht="12.75">
      <c r="A756" s="3"/>
      <c r="B756" s="6" t="s">
        <v>11</v>
      </c>
      <c r="C756" s="3" t="s">
        <v>8</v>
      </c>
      <c r="D756" s="3"/>
      <c r="E756" s="3"/>
      <c r="F756" s="7">
        <f>F754+F755</f>
        <v>94.11250000000001</v>
      </c>
    </row>
    <row r="757" spans="1:6" ht="12.75">
      <c r="A757" s="1"/>
      <c r="B757" s="1"/>
      <c r="C757" s="1"/>
      <c r="D757" s="1"/>
      <c r="E757" s="1"/>
      <c r="F757" s="1"/>
    </row>
    <row r="758" spans="1:5" ht="12.75">
      <c r="A758" s="1"/>
      <c r="B758" s="28" t="s">
        <v>12</v>
      </c>
      <c r="C758" s="28"/>
      <c r="D758" s="28"/>
      <c r="E758" s="28" t="s">
        <v>13</v>
      </c>
    </row>
    <row r="767" spans="1:6" ht="12.75">
      <c r="A767" s="79" t="s">
        <v>18</v>
      </c>
      <c r="B767" s="79"/>
      <c r="C767" s="79"/>
      <c r="D767" s="79"/>
      <c r="E767" s="79"/>
      <c r="F767" s="79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80" t="s">
        <v>144</v>
      </c>
      <c r="B769" s="80"/>
      <c r="C769" s="80"/>
      <c r="D769" s="80"/>
      <c r="E769" s="80"/>
      <c r="F769" s="80"/>
    </row>
    <row r="770" spans="1:6" ht="12.75">
      <c r="A770" s="10" t="s">
        <v>0</v>
      </c>
      <c r="B770" s="10" t="s">
        <v>1</v>
      </c>
      <c r="C770" s="9" t="s">
        <v>2</v>
      </c>
      <c r="D770" s="10" t="s">
        <v>3</v>
      </c>
      <c r="E770" s="9" t="s">
        <v>4</v>
      </c>
      <c r="F770" s="10" t="s">
        <v>5</v>
      </c>
    </row>
    <row r="771" spans="1:6" ht="12.75">
      <c r="A771" s="11"/>
      <c r="B771" s="11"/>
      <c r="C771" s="12"/>
      <c r="D771" s="11"/>
      <c r="E771" s="12" t="s">
        <v>6</v>
      </c>
      <c r="F771" s="11" t="s">
        <v>6</v>
      </c>
    </row>
    <row r="772" spans="1:6" ht="12.75">
      <c r="A772" s="3" t="s">
        <v>14</v>
      </c>
      <c r="B772" s="4" t="s">
        <v>7</v>
      </c>
      <c r="C772" s="3" t="s">
        <v>8</v>
      </c>
      <c r="D772" s="3"/>
      <c r="E772" s="3"/>
      <c r="F772" s="5">
        <f>F773+F774</f>
        <v>18.005326378789576</v>
      </c>
    </row>
    <row r="773" spans="1:6" ht="12.75">
      <c r="A773" s="3"/>
      <c r="B773" s="4" t="s">
        <v>29</v>
      </c>
      <c r="C773" s="3" t="s">
        <v>9</v>
      </c>
      <c r="D773" s="13" t="s">
        <v>60</v>
      </c>
      <c r="E773" s="5">
        <f>7480*12/1787.8</f>
        <v>50.206958272737445</v>
      </c>
      <c r="F773" s="5">
        <f>E773*10/60</f>
        <v>8.367826378789575</v>
      </c>
    </row>
    <row r="774" spans="1:6" ht="12.75">
      <c r="A774" s="3"/>
      <c r="B774" s="4" t="s">
        <v>30</v>
      </c>
      <c r="C774" s="3" t="s">
        <v>9</v>
      </c>
      <c r="D774" s="13" t="s">
        <v>61</v>
      </c>
      <c r="E774" s="3">
        <v>38.55</v>
      </c>
      <c r="F774" s="5">
        <f>E774*15/60</f>
        <v>9.6375</v>
      </c>
    </row>
    <row r="775" spans="1:6" ht="12.75">
      <c r="A775" s="3" t="s">
        <v>15</v>
      </c>
      <c r="B775" s="4" t="s">
        <v>10</v>
      </c>
      <c r="C775" s="3" t="s">
        <v>8</v>
      </c>
      <c r="D775" s="5">
        <f>F773+F774</f>
        <v>18.005326378789576</v>
      </c>
      <c r="E775" s="3">
        <v>0.262</v>
      </c>
      <c r="F775" s="5">
        <f>D775*E775</f>
        <v>4.717395511242869</v>
      </c>
    </row>
    <row r="776" spans="1:6" ht="12.75">
      <c r="A776" s="3" t="s">
        <v>16</v>
      </c>
      <c r="B776" s="4" t="s">
        <v>19</v>
      </c>
      <c r="C776" s="3"/>
      <c r="D776" s="3"/>
      <c r="E776" s="3"/>
      <c r="F776" s="5">
        <f>F777+F778+F779+F780+F781+F782+F783</f>
        <v>63.574002</v>
      </c>
    </row>
    <row r="777" spans="1:6" ht="12.75">
      <c r="A777" s="3"/>
      <c r="B777" s="14" t="s">
        <v>145</v>
      </c>
      <c r="C777" s="3" t="s">
        <v>49</v>
      </c>
      <c r="D777" s="3">
        <v>0.005</v>
      </c>
      <c r="E777" s="3">
        <v>7132</v>
      </c>
      <c r="F777" s="5">
        <f aca="true" t="shared" si="19" ref="F777:F783">E777*D777</f>
        <v>35.660000000000004</v>
      </c>
    </row>
    <row r="778" spans="1:6" ht="12.75">
      <c r="A778" s="3"/>
      <c r="B778" s="14" t="s">
        <v>146</v>
      </c>
      <c r="C778" s="3" t="s">
        <v>49</v>
      </c>
      <c r="D778" s="3">
        <v>0.001</v>
      </c>
      <c r="E778" s="3">
        <v>11560</v>
      </c>
      <c r="F778" s="5">
        <f t="shared" si="19"/>
        <v>11.56</v>
      </c>
    </row>
    <row r="779" spans="1:6" ht="12.75">
      <c r="A779" s="3"/>
      <c r="B779" s="4" t="s">
        <v>31</v>
      </c>
      <c r="C779" s="3" t="s">
        <v>24</v>
      </c>
      <c r="D779" s="3">
        <v>2</v>
      </c>
      <c r="E779" s="5">
        <v>0.75</v>
      </c>
      <c r="F779" s="5">
        <f t="shared" si="19"/>
        <v>1.5</v>
      </c>
    </row>
    <row r="780" spans="1:6" ht="12.75">
      <c r="A780" s="3"/>
      <c r="B780" s="4" t="s">
        <v>32</v>
      </c>
      <c r="C780" s="3" t="s">
        <v>48</v>
      </c>
      <c r="D780" s="3">
        <v>0.0025</v>
      </c>
      <c r="E780" s="5">
        <v>220</v>
      </c>
      <c r="F780" s="5">
        <f t="shared" si="19"/>
        <v>0.55</v>
      </c>
    </row>
    <row r="781" spans="1:6" ht="12.75">
      <c r="A781" s="3"/>
      <c r="B781" s="4" t="s">
        <v>37</v>
      </c>
      <c r="C781" s="3" t="s">
        <v>49</v>
      </c>
      <c r="D781" s="3">
        <v>0.03</v>
      </c>
      <c r="E781" s="5">
        <v>168</v>
      </c>
      <c r="F781" s="5">
        <f t="shared" si="19"/>
        <v>5.04</v>
      </c>
    </row>
    <row r="782" spans="1:6" ht="12.75">
      <c r="A782" s="3"/>
      <c r="B782" s="4" t="s">
        <v>50</v>
      </c>
      <c r="C782" s="3" t="s">
        <v>49</v>
      </c>
      <c r="D782" s="3">
        <v>0.0006</v>
      </c>
      <c r="E782" s="5">
        <v>606.67</v>
      </c>
      <c r="F782" s="5">
        <f t="shared" si="19"/>
        <v>0.36400199999999994</v>
      </c>
    </row>
    <row r="783" spans="1:6" ht="12.75">
      <c r="A783" s="3"/>
      <c r="B783" s="4" t="s">
        <v>63</v>
      </c>
      <c r="C783" s="3" t="s">
        <v>64</v>
      </c>
      <c r="D783" s="3">
        <v>2</v>
      </c>
      <c r="E783" s="5">
        <v>4.45</v>
      </c>
      <c r="F783" s="5">
        <f t="shared" si="19"/>
        <v>8.9</v>
      </c>
    </row>
    <row r="784" spans="1:6" ht="12.75">
      <c r="A784" s="3">
        <v>4</v>
      </c>
      <c r="B784" s="4" t="s">
        <v>25</v>
      </c>
      <c r="C784" s="3" t="s">
        <v>8</v>
      </c>
      <c r="D784" s="3"/>
      <c r="E784" s="3"/>
      <c r="F784" s="5">
        <v>13.39</v>
      </c>
    </row>
    <row r="785" spans="1:6" ht="12.75">
      <c r="A785" s="3">
        <v>5</v>
      </c>
      <c r="B785" s="4" t="s">
        <v>17</v>
      </c>
      <c r="C785" s="3" t="s">
        <v>8</v>
      </c>
      <c r="D785" s="3"/>
      <c r="E785" s="3"/>
      <c r="F785" s="5">
        <f>F784+F776+F775+F772</f>
        <v>99.68672389003244</v>
      </c>
    </row>
    <row r="786" spans="1:6" ht="12.75">
      <c r="A786" s="3">
        <v>6</v>
      </c>
      <c r="B786" s="4" t="s">
        <v>54</v>
      </c>
      <c r="C786" s="3" t="s">
        <v>8</v>
      </c>
      <c r="D786" s="3"/>
      <c r="E786" s="3"/>
      <c r="F786" s="5">
        <f>F785*25%</f>
        <v>24.92168097250811</v>
      </c>
    </row>
    <row r="787" spans="1:6" ht="12.75">
      <c r="A787" s="3"/>
      <c r="B787" s="6" t="s">
        <v>11</v>
      </c>
      <c r="C787" s="3" t="s">
        <v>8</v>
      </c>
      <c r="D787" s="3"/>
      <c r="E787" s="3"/>
      <c r="F787" s="7">
        <f>F785+F786</f>
        <v>124.60840486254055</v>
      </c>
    </row>
    <row r="788" spans="1:6" ht="12.75">
      <c r="A788" s="1"/>
      <c r="B788" s="1"/>
      <c r="C788" s="1"/>
      <c r="D788" s="1"/>
      <c r="E788" s="1"/>
      <c r="F788" s="1"/>
    </row>
    <row r="789" spans="1:5" ht="12.75">
      <c r="A789" s="1"/>
      <c r="B789" s="28" t="s">
        <v>12</v>
      </c>
      <c r="C789" s="28"/>
      <c r="D789" s="28"/>
      <c r="E789" s="28" t="s">
        <v>13</v>
      </c>
    </row>
    <row r="792" spans="1:6" ht="12.75">
      <c r="A792" s="79" t="s">
        <v>18</v>
      </c>
      <c r="B792" s="79"/>
      <c r="C792" s="79"/>
      <c r="D792" s="79"/>
      <c r="E792" s="79"/>
      <c r="F792" s="79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80" t="s">
        <v>147</v>
      </c>
      <c r="B794" s="80"/>
      <c r="C794" s="80"/>
      <c r="D794" s="80"/>
      <c r="E794" s="80"/>
      <c r="F794" s="80"/>
    </row>
    <row r="795" spans="1:6" ht="12.75">
      <c r="A795" s="10" t="s">
        <v>0</v>
      </c>
      <c r="B795" s="10" t="s">
        <v>1</v>
      </c>
      <c r="C795" s="9" t="s">
        <v>2</v>
      </c>
      <c r="D795" s="10" t="s">
        <v>3</v>
      </c>
      <c r="E795" s="9" t="s">
        <v>4</v>
      </c>
      <c r="F795" s="10" t="s">
        <v>5</v>
      </c>
    </row>
    <row r="796" spans="1:6" ht="12.75">
      <c r="A796" s="11"/>
      <c r="B796" s="11"/>
      <c r="C796" s="12"/>
      <c r="D796" s="11"/>
      <c r="E796" s="12" t="s">
        <v>6</v>
      </c>
      <c r="F796" s="11" t="s">
        <v>6</v>
      </c>
    </row>
    <row r="797" spans="1:6" ht="12.75">
      <c r="A797" s="3" t="s">
        <v>14</v>
      </c>
      <c r="B797" s="4" t="s">
        <v>7</v>
      </c>
      <c r="C797" s="3" t="s">
        <v>8</v>
      </c>
      <c r="D797" s="3"/>
      <c r="E797" s="3"/>
      <c r="F797" s="5">
        <f>F798+F799</f>
        <v>30.22815275757915</v>
      </c>
    </row>
    <row r="798" spans="1:6" ht="12.75">
      <c r="A798" s="3"/>
      <c r="B798" s="4" t="s">
        <v>29</v>
      </c>
      <c r="C798" s="3" t="s">
        <v>9</v>
      </c>
      <c r="D798" s="13" t="s">
        <v>20</v>
      </c>
      <c r="E798" s="5">
        <f>7480*12/1787.8</f>
        <v>50.206958272737445</v>
      </c>
      <c r="F798" s="5">
        <f>E798*20/60</f>
        <v>16.73565275757915</v>
      </c>
    </row>
    <row r="799" spans="1:6" ht="12.75">
      <c r="A799" s="3"/>
      <c r="B799" s="4" t="s">
        <v>30</v>
      </c>
      <c r="C799" s="3" t="s">
        <v>9</v>
      </c>
      <c r="D799" s="13" t="s">
        <v>153</v>
      </c>
      <c r="E799" s="3">
        <v>38.55</v>
      </c>
      <c r="F799" s="5">
        <f>E799*21/60</f>
        <v>13.4925</v>
      </c>
    </row>
    <row r="800" spans="1:6" ht="12.75">
      <c r="A800" s="3" t="s">
        <v>15</v>
      </c>
      <c r="B800" s="4" t="s">
        <v>10</v>
      </c>
      <c r="C800" s="3" t="s">
        <v>8</v>
      </c>
      <c r="D800" s="5">
        <f>F798+F799</f>
        <v>30.22815275757915</v>
      </c>
      <c r="E800" s="3">
        <v>0.262</v>
      </c>
      <c r="F800" s="5">
        <f>D800*E800</f>
        <v>7.919776022485737</v>
      </c>
    </row>
    <row r="801" spans="1:6" ht="12.75">
      <c r="A801" s="3" t="s">
        <v>16</v>
      </c>
      <c r="B801" s="4" t="s">
        <v>19</v>
      </c>
      <c r="C801" s="3"/>
      <c r="D801" s="3"/>
      <c r="E801" s="3"/>
      <c r="F801" s="5">
        <f>F802+F803+F806+F807+F808+F809+F810+F811+F812</f>
        <v>85.58400200000001</v>
      </c>
    </row>
    <row r="802" spans="1:6" ht="12.75">
      <c r="A802" s="3"/>
      <c r="B802" s="4" t="s">
        <v>148</v>
      </c>
      <c r="C802" s="3" t="s">
        <v>49</v>
      </c>
      <c r="D802" s="3">
        <v>0.01</v>
      </c>
      <c r="E802" s="3">
        <v>3500</v>
      </c>
      <c r="F802" s="5">
        <f aca="true" t="shared" si="20" ref="F802:F812">E802*D802</f>
        <v>35</v>
      </c>
    </row>
    <row r="803" spans="1:6" ht="12.75">
      <c r="A803" s="3"/>
      <c r="B803" s="4" t="s">
        <v>152</v>
      </c>
      <c r="C803" s="3" t="s">
        <v>48</v>
      </c>
      <c r="D803" s="3">
        <v>0.01</v>
      </c>
      <c r="E803" s="3">
        <v>2053</v>
      </c>
      <c r="F803" s="5">
        <f>E803*D803</f>
        <v>20.53</v>
      </c>
    </row>
    <row r="804" spans="1:6" ht="12.75">
      <c r="A804" s="3"/>
      <c r="B804" s="4" t="s">
        <v>150</v>
      </c>
      <c r="C804" s="3"/>
      <c r="D804" s="3"/>
      <c r="E804" s="3"/>
      <c r="F804" s="5"/>
    </row>
    <row r="805" spans="1:6" ht="12.75">
      <c r="A805" s="3"/>
      <c r="B805" s="4" t="s">
        <v>151</v>
      </c>
      <c r="C805" s="3"/>
      <c r="D805" s="3"/>
      <c r="E805" s="5"/>
      <c r="F805" s="5"/>
    </row>
    <row r="806" spans="1:6" ht="12.75">
      <c r="A806" s="3"/>
      <c r="B806" s="4" t="s">
        <v>44</v>
      </c>
      <c r="C806" s="3" t="s">
        <v>42</v>
      </c>
      <c r="D806" s="3">
        <v>0.0005</v>
      </c>
      <c r="E806" s="3">
        <v>6400</v>
      </c>
      <c r="F806" s="5">
        <f>E806*D806</f>
        <v>3.2</v>
      </c>
    </row>
    <row r="807" spans="1:6" ht="12.75">
      <c r="A807" s="3"/>
      <c r="B807" s="4" t="s">
        <v>32</v>
      </c>
      <c r="C807" s="3" t="s">
        <v>48</v>
      </c>
      <c r="D807" s="3">
        <v>0.0025</v>
      </c>
      <c r="E807" s="5">
        <v>220</v>
      </c>
      <c r="F807" s="5">
        <f t="shared" si="20"/>
        <v>0.55</v>
      </c>
    </row>
    <row r="808" spans="1:6" ht="12.75">
      <c r="A808" s="3"/>
      <c r="B808" s="4" t="s">
        <v>37</v>
      </c>
      <c r="C808" s="3" t="s">
        <v>49</v>
      </c>
      <c r="D808" s="3">
        <v>0.03</v>
      </c>
      <c r="E808" s="5">
        <v>168</v>
      </c>
      <c r="F808" s="5">
        <f t="shared" si="20"/>
        <v>5.04</v>
      </c>
    </row>
    <row r="809" spans="1:6" ht="12.75">
      <c r="A809" s="3"/>
      <c r="B809" s="4" t="s">
        <v>50</v>
      </c>
      <c r="C809" s="3" t="s">
        <v>49</v>
      </c>
      <c r="D809" s="3">
        <v>0.0006</v>
      </c>
      <c r="E809" s="5">
        <v>606.67</v>
      </c>
      <c r="F809" s="5">
        <f t="shared" si="20"/>
        <v>0.36400199999999994</v>
      </c>
    </row>
    <row r="810" spans="1:6" ht="12.75">
      <c r="A810" s="3"/>
      <c r="B810" s="4" t="s">
        <v>149</v>
      </c>
      <c r="C810" s="3" t="s">
        <v>24</v>
      </c>
      <c r="D810" s="3">
        <v>1</v>
      </c>
      <c r="E810" s="5">
        <v>9</v>
      </c>
      <c r="F810" s="5">
        <f t="shared" si="20"/>
        <v>9</v>
      </c>
    </row>
    <row r="811" spans="1:6" ht="12.75">
      <c r="A811" s="3"/>
      <c r="B811" s="4" t="s">
        <v>63</v>
      </c>
      <c r="C811" s="3" t="s">
        <v>64</v>
      </c>
      <c r="D811" s="3">
        <v>2</v>
      </c>
      <c r="E811" s="5">
        <v>4.45</v>
      </c>
      <c r="F811" s="5">
        <f t="shared" si="20"/>
        <v>8.9</v>
      </c>
    </row>
    <row r="812" spans="1:6" ht="12.75">
      <c r="A812" s="3"/>
      <c r="B812" s="4" t="s">
        <v>31</v>
      </c>
      <c r="C812" s="3" t="s">
        <v>24</v>
      </c>
      <c r="D812" s="3">
        <v>4</v>
      </c>
      <c r="E812" s="5">
        <v>0.75</v>
      </c>
      <c r="F812" s="5">
        <f t="shared" si="20"/>
        <v>3</v>
      </c>
    </row>
    <row r="813" spans="1:6" ht="12.75">
      <c r="A813" s="3">
        <v>4</v>
      </c>
      <c r="B813" s="4" t="s">
        <v>25</v>
      </c>
      <c r="C813" s="3" t="s">
        <v>8</v>
      </c>
      <c r="D813" s="3"/>
      <c r="E813" s="3"/>
      <c r="F813" s="5">
        <f>F797*74.32%</f>
        <v>22.465563129432823</v>
      </c>
    </row>
    <row r="814" spans="1:6" ht="12.75">
      <c r="A814" s="3">
        <v>5</v>
      </c>
      <c r="B814" s="4" t="s">
        <v>17</v>
      </c>
      <c r="C814" s="3" t="s">
        <v>8</v>
      </c>
      <c r="D814" s="3"/>
      <c r="E814" s="3"/>
      <c r="F814" s="5">
        <f>F813+F801+F800+F797</f>
        <v>146.19749390949772</v>
      </c>
    </row>
    <row r="815" spans="1:6" ht="12.75">
      <c r="A815" s="3">
        <v>6</v>
      </c>
      <c r="B815" s="4" t="s">
        <v>54</v>
      </c>
      <c r="C815" s="3" t="s">
        <v>8</v>
      </c>
      <c r="D815" s="3"/>
      <c r="E815" s="3"/>
      <c r="F815" s="5">
        <f>F814*25%</f>
        <v>36.54937347737443</v>
      </c>
    </row>
    <row r="816" spans="1:6" ht="12.75">
      <c r="A816" s="3"/>
      <c r="B816" s="6" t="s">
        <v>11</v>
      </c>
      <c r="C816" s="3" t="s">
        <v>8</v>
      </c>
      <c r="D816" s="3"/>
      <c r="E816" s="3"/>
      <c r="F816" s="7">
        <f>F814+F815</f>
        <v>182.74686738687217</v>
      </c>
    </row>
    <row r="817" spans="1:6" ht="12.75">
      <c r="A817" s="1"/>
      <c r="B817" s="1"/>
      <c r="C817" s="1"/>
      <c r="D817" s="1"/>
      <c r="E817" s="1"/>
      <c r="F817" s="1"/>
    </row>
    <row r="818" spans="1:5" ht="12.75">
      <c r="A818" s="1"/>
      <c r="B818" s="30" t="s">
        <v>12</v>
      </c>
      <c r="C818" s="30"/>
      <c r="D818" s="30"/>
      <c r="E818" s="30" t="s">
        <v>13</v>
      </c>
    </row>
    <row r="826" spans="1:6" ht="12.75">
      <c r="A826" s="79" t="s">
        <v>18</v>
      </c>
      <c r="B826" s="79"/>
      <c r="C826" s="79"/>
      <c r="D826" s="79"/>
      <c r="E826" s="79"/>
      <c r="F826" s="79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80" t="s">
        <v>160</v>
      </c>
      <c r="B828" s="80"/>
      <c r="C828" s="80"/>
      <c r="D828" s="80"/>
      <c r="E828" s="80"/>
      <c r="F828" s="80"/>
    </row>
    <row r="829" spans="1:6" ht="12.75">
      <c r="A829" s="10" t="s">
        <v>0</v>
      </c>
      <c r="B829" s="10" t="s">
        <v>1</v>
      </c>
      <c r="C829" s="9" t="s">
        <v>2</v>
      </c>
      <c r="D829" s="10" t="s">
        <v>3</v>
      </c>
      <c r="E829" s="9" t="s">
        <v>4</v>
      </c>
      <c r="F829" s="10" t="s">
        <v>5</v>
      </c>
    </row>
    <row r="830" spans="1:6" ht="12.75">
      <c r="A830" s="11"/>
      <c r="B830" s="11"/>
      <c r="C830" s="12"/>
      <c r="D830" s="11"/>
      <c r="E830" s="12" t="s">
        <v>6</v>
      </c>
      <c r="F830" s="11" t="s">
        <v>6</v>
      </c>
    </row>
    <row r="831" spans="1:6" ht="12.75">
      <c r="A831" s="3" t="s">
        <v>14</v>
      </c>
      <c r="B831" s="4" t="s">
        <v>7</v>
      </c>
      <c r="C831" s="3" t="s">
        <v>8</v>
      </c>
      <c r="D831" s="3"/>
      <c r="E831" s="3"/>
      <c r="F831" s="5">
        <f>F832+F833</f>
        <v>21.217826378789574</v>
      </c>
    </row>
    <row r="832" spans="1:6" ht="12.75">
      <c r="A832" s="3"/>
      <c r="B832" s="4" t="s">
        <v>29</v>
      </c>
      <c r="C832" s="3" t="s">
        <v>135</v>
      </c>
      <c r="D832" s="13" t="s">
        <v>60</v>
      </c>
      <c r="E832" s="5">
        <f>7480*12/1787.8</f>
        <v>50.206958272737445</v>
      </c>
      <c r="F832" s="5">
        <f>E832*10/60</f>
        <v>8.367826378789575</v>
      </c>
    </row>
    <row r="833" spans="1:6" ht="12.75">
      <c r="A833" s="3"/>
      <c r="B833" s="4" t="s">
        <v>30</v>
      </c>
      <c r="C833" s="3" t="s">
        <v>135</v>
      </c>
      <c r="D833" s="13" t="s">
        <v>20</v>
      </c>
      <c r="E833" s="3">
        <v>38.55</v>
      </c>
      <c r="F833" s="5">
        <f>E833*20/60</f>
        <v>12.85</v>
      </c>
    </row>
    <row r="834" spans="1:6" ht="12.75">
      <c r="A834" s="3" t="s">
        <v>15</v>
      </c>
      <c r="B834" s="4" t="s">
        <v>10</v>
      </c>
      <c r="C834" s="3" t="s">
        <v>136</v>
      </c>
      <c r="D834" s="5">
        <f>F832+F833</f>
        <v>21.217826378789574</v>
      </c>
      <c r="E834" s="3">
        <v>0.262</v>
      </c>
      <c r="F834" s="5">
        <f>D834*E834</f>
        <v>5.559070511242869</v>
      </c>
    </row>
    <row r="835" spans="1:6" ht="12.75">
      <c r="A835" s="3" t="s">
        <v>16</v>
      </c>
      <c r="B835" s="4" t="s">
        <v>19</v>
      </c>
      <c r="C835" s="3"/>
      <c r="D835" s="3"/>
      <c r="E835" s="3"/>
      <c r="F835" s="5">
        <f>F836+F837+F838+F839+F840+F841+F842+F843+F844+F845+F846+F847+F848+F849</f>
        <v>209.00500000000002</v>
      </c>
    </row>
    <row r="836" spans="1:6" ht="12.75">
      <c r="A836" s="3"/>
      <c r="B836" s="4" t="s">
        <v>156</v>
      </c>
      <c r="C836" s="3" t="s">
        <v>49</v>
      </c>
      <c r="D836" s="3">
        <v>0.01</v>
      </c>
      <c r="E836" s="3">
        <v>1673</v>
      </c>
      <c r="F836" s="5">
        <f>E836*D836</f>
        <v>16.73</v>
      </c>
    </row>
    <row r="837" spans="1:6" ht="12.75">
      <c r="A837" s="3"/>
      <c r="B837" s="14" t="s">
        <v>74</v>
      </c>
      <c r="C837" s="3" t="s">
        <v>49</v>
      </c>
      <c r="D837" s="3">
        <v>0.005</v>
      </c>
      <c r="E837" s="3">
        <v>2980</v>
      </c>
      <c r="F837" s="5">
        <f aca="true" t="shared" si="21" ref="F837:F842">E837*D837</f>
        <v>14.9</v>
      </c>
    </row>
    <row r="838" spans="1:6" ht="12.75">
      <c r="A838" s="3"/>
      <c r="B838" s="4" t="s">
        <v>154</v>
      </c>
      <c r="C838" s="3" t="s">
        <v>49</v>
      </c>
      <c r="D838" s="3">
        <v>0.015</v>
      </c>
      <c r="E838" s="3">
        <v>1555</v>
      </c>
      <c r="F838" s="5">
        <f t="shared" si="21"/>
        <v>23.325</v>
      </c>
    </row>
    <row r="839" spans="1:6" ht="12.75">
      <c r="A839" s="3"/>
      <c r="B839" s="4" t="s">
        <v>128</v>
      </c>
      <c r="C839" s="3" t="s">
        <v>49</v>
      </c>
      <c r="D839" s="3">
        <v>0.024</v>
      </c>
      <c r="E839" s="3">
        <v>1540</v>
      </c>
      <c r="F839" s="5">
        <f t="shared" si="21"/>
        <v>36.96</v>
      </c>
    </row>
    <row r="840" spans="1:6" ht="12.75">
      <c r="A840" s="3"/>
      <c r="B840" s="4" t="s">
        <v>68</v>
      </c>
      <c r="C840" s="3" t="s">
        <v>24</v>
      </c>
      <c r="D840" s="3">
        <v>1</v>
      </c>
      <c r="E840" s="3">
        <v>5.93</v>
      </c>
      <c r="F840" s="5">
        <f t="shared" si="21"/>
        <v>5.93</v>
      </c>
    </row>
    <row r="841" spans="1:6" ht="12.75">
      <c r="A841" s="3"/>
      <c r="B841" s="4" t="s">
        <v>157</v>
      </c>
      <c r="C841" s="3" t="s">
        <v>24</v>
      </c>
      <c r="D841" s="3">
        <v>3</v>
      </c>
      <c r="E841" s="3">
        <v>8.71</v>
      </c>
      <c r="F841" s="5">
        <f t="shared" si="21"/>
        <v>26.130000000000003</v>
      </c>
    </row>
    <row r="842" spans="1:6" ht="12.75">
      <c r="A842" s="3"/>
      <c r="B842" s="4" t="s">
        <v>44</v>
      </c>
      <c r="C842" s="3" t="s">
        <v>49</v>
      </c>
      <c r="D842" s="3">
        <v>0.0005</v>
      </c>
      <c r="E842" s="3">
        <v>6400</v>
      </c>
      <c r="F842" s="5">
        <f t="shared" si="21"/>
        <v>3.2</v>
      </c>
    </row>
    <row r="843" spans="1:6" ht="12.75">
      <c r="A843" s="3"/>
      <c r="B843" s="4" t="s">
        <v>47</v>
      </c>
      <c r="C843" s="3" t="s">
        <v>24</v>
      </c>
      <c r="D843" s="3">
        <v>3</v>
      </c>
      <c r="E843" s="3">
        <v>7</v>
      </c>
      <c r="F843" s="5">
        <f aca="true" t="shared" si="22" ref="F843:F849">E843*D843</f>
        <v>21</v>
      </c>
    </row>
    <row r="844" spans="1:6" ht="12.75">
      <c r="A844" s="3"/>
      <c r="B844" s="4" t="s">
        <v>31</v>
      </c>
      <c r="C844" s="3" t="s">
        <v>24</v>
      </c>
      <c r="D844" s="3">
        <v>3</v>
      </c>
      <c r="E844" s="5">
        <v>0.75</v>
      </c>
      <c r="F844" s="5">
        <f t="shared" si="22"/>
        <v>2.25</v>
      </c>
    </row>
    <row r="845" spans="1:6" ht="12.75">
      <c r="A845" s="3"/>
      <c r="B845" s="4" t="s">
        <v>155</v>
      </c>
      <c r="C845" s="3" t="s">
        <v>24</v>
      </c>
      <c r="D845" s="3">
        <v>3</v>
      </c>
      <c r="E845" s="3">
        <v>2.8</v>
      </c>
      <c r="F845" s="5">
        <f t="shared" si="22"/>
        <v>8.399999999999999</v>
      </c>
    </row>
    <row r="846" spans="1:6" ht="12.75">
      <c r="A846" s="3"/>
      <c r="B846" s="4" t="s">
        <v>63</v>
      </c>
      <c r="C846" s="3" t="s">
        <v>24</v>
      </c>
      <c r="D846" s="3">
        <v>2</v>
      </c>
      <c r="E846" s="3">
        <v>4.45</v>
      </c>
      <c r="F846" s="5">
        <f t="shared" si="22"/>
        <v>8.9</v>
      </c>
    </row>
    <row r="847" spans="1:6" ht="12.75">
      <c r="A847" s="3"/>
      <c r="B847" s="4" t="s">
        <v>32</v>
      </c>
      <c r="C847" s="3" t="s">
        <v>48</v>
      </c>
      <c r="D847" s="3">
        <v>0.05</v>
      </c>
      <c r="E847" s="5">
        <v>220</v>
      </c>
      <c r="F847" s="5">
        <f t="shared" si="22"/>
        <v>11</v>
      </c>
    </row>
    <row r="848" spans="1:6" ht="12.75">
      <c r="A848" s="3"/>
      <c r="B848" s="4" t="s">
        <v>120</v>
      </c>
      <c r="C848" s="3" t="s">
        <v>24</v>
      </c>
      <c r="D848" s="3">
        <v>1</v>
      </c>
      <c r="E848" s="3">
        <v>25.24</v>
      </c>
      <c r="F848" s="5">
        <f t="shared" si="22"/>
        <v>25.24</v>
      </c>
    </row>
    <row r="849" spans="1:6" ht="12.75">
      <c r="A849" s="3"/>
      <c r="B849" s="4" t="s">
        <v>37</v>
      </c>
      <c r="C849" s="3" t="s">
        <v>49</v>
      </c>
      <c r="D849" s="3">
        <v>0.03</v>
      </c>
      <c r="E849" s="5">
        <v>168</v>
      </c>
      <c r="F849" s="5">
        <f t="shared" si="22"/>
        <v>5.04</v>
      </c>
    </row>
    <row r="850" spans="1:6" ht="12.75">
      <c r="A850" s="3">
        <v>4</v>
      </c>
      <c r="B850" s="4" t="s">
        <v>25</v>
      </c>
      <c r="C850" s="3" t="s">
        <v>8</v>
      </c>
      <c r="D850" s="3"/>
      <c r="E850" s="3"/>
      <c r="F850" s="5">
        <f>F831*74.32%</f>
        <v>15.76908856471641</v>
      </c>
    </row>
    <row r="851" spans="1:6" ht="12.75">
      <c r="A851" s="3">
        <v>5</v>
      </c>
      <c r="B851" s="4" t="s">
        <v>17</v>
      </c>
      <c r="C851" s="3" t="s">
        <v>8</v>
      </c>
      <c r="D851" s="3"/>
      <c r="E851" s="3"/>
      <c r="F851" s="5">
        <v>251.56</v>
      </c>
    </row>
    <row r="852" spans="1:6" ht="12.75">
      <c r="A852" s="3">
        <v>6</v>
      </c>
      <c r="B852" s="4" t="s">
        <v>54</v>
      </c>
      <c r="C852" s="3" t="s">
        <v>8</v>
      </c>
      <c r="D852" s="3"/>
      <c r="E852" s="3"/>
      <c r="F852" s="5">
        <f>F851*25%</f>
        <v>62.89</v>
      </c>
    </row>
    <row r="853" spans="1:6" ht="12.75">
      <c r="A853" s="3">
        <v>7</v>
      </c>
      <c r="B853" s="4" t="s">
        <v>11</v>
      </c>
      <c r="C853" s="3" t="s">
        <v>8</v>
      </c>
      <c r="D853" s="3"/>
      <c r="E853" s="3"/>
      <c r="F853" s="5">
        <f>F852+F851</f>
        <v>314.45</v>
      </c>
    </row>
    <row r="854" spans="1:6" ht="12.75">
      <c r="A854" s="3">
        <v>8</v>
      </c>
      <c r="B854" s="4" t="s">
        <v>138</v>
      </c>
      <c r="C854" s="3" t="s">
        <v>8</v>
      </c>
      <c r="D854" s="3"/>
      <c r="E854" s="3"/>
      <c r="F854" s="5">
        <f>F853*18%</f>
        <v>56.601</v>
      </c>
    </row>
    <row r="855" spans="1:6" ht="12.75">
      <c r="A855" s="3"/>
      <c r="B855" s="6" t="s">
        <v>139</v>
      </c>
      <c r="C855" s="3" t="s">
        <v>8</v>
      </c>
      <c r="D855" s="3"/>
      <c r="E855" s="3"/>
      <c r="F855" s="7">
        <f>F853+F854</f>
        <v>371.051</v>
      </c>
    </row>
    <row r="856" spans="1:6" ht="12.75">
      <c r="A856" s="16"/>
      <c r="B856" s="15"/>
      <c r="C856" s="16"/>
      <c r="D856" s="16"/>
      <c r="E856" s="17"/>
      <c r="F856" s="17"/>
    </row>
    <row r="857" spans="1:5" s="29" customFormat="1" ht="12.75">
      <c r="A857" s="28"/>
      <c r="B857" s="28" t="s">
        <v>12</v>
      </c>
      <c r="C857" s="28"/>
      <c r="D857" s="28"/>
      <c r="E857" s="28" t="s">
        <v>13</v>
      </c>
    </row>
    <row r="885" spans="1:6" ht="12.75">
      <c r="A885" s="79" t="s">
        <v>18</v>
      </c>
      <c r="B885" s="79"/>
      <c r="C885" s="79"/>
      <c r="D885" s="79"/>
      <c r="E885" s="79"/>
      <c r="F885" s="79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80" t="s">
        <v>158</v>
      </c>
      <c r="B887" s="80"/>
      <c r="C887" s="80"/>
      <c r="D887" s="80"/>
      <c r="E887" s="80"/>
      <c r="F887" s="80"/>
    </row>
    <row r="888" spans="1:6" ht="12.75">
      <c r="A888" s="10" t="s">
        <v>0</v>
      </c>
      <c r="B888" s="10" t="s">
        <v>1</v>
      </c>
      <c r="C888" s="9" t="s">
        <v>2</v>
      </c>
      <c r="D888" s="10" t="s">
        <v>3</v>
      </c>
      <c r="E888" s="9" t="s">
        <v>4</v>
      </c>
      <c r="F888" s="10" t="s">
        <v>5</v>
      </c>
    </row>
    <row r="889" spans="1:6" ht="12.75">
      <c r="A889" s="11"/>
      <c r="B889" s="11"/>
      <c r="C889" s="12"/>
      <c r="D889" s="11"/>
      <c r="E889" s="12" t="s">
        <v>6</v>
      </c>
      <c r="F889" s="11" t="s">
        <v>6</v>
      </c>
    </row>
    <row r="890" spans="1:6" ht="12.75">
      <c r="A890" s="3" t="s">
        <v>14</v>
      </c>
      <c r="B890" s="4" t="s">
        <v>7</v>
      </c>
      <c r="C890" s="3" t="s">
        <v>8</v>
      </c>
      <c r="D890" s="3"/>
      <c r="E890" s="3"/>
      <c r="F890" s="5">
        <f>F891+F892</f>
        <v>36.01065275757915</v>
      </c>
    </row>
    <row r="891" spans="1:6" ht="12.75">
      <c r="A891" s="3"/>
      <c r="B891" s="4" t="s">
        <v>29</v>
      </c>
      <c r="C891" s="3" t="s">
        <v>135</v>
      </c>
      <c r="D891" s="13" t="s">
        <v>20</v>
      </c>
      <c r="E891" s="5">
        <f>7480*12/1787.8</f>
        <v>50.206958272737445</v>
      </c>
      <c r="F891" s="5">
        <f>E891*20/60</f>
        <v>16.73565275757915</v>
      </c>
    </row>
    <row r="892" spans="1:6" ht="12.75">
      <c r="A892" s="3"/>
      <c r="B892" s="4" t="s">
        <v>30</v>
      </c>
      <c r="C892" s="3" t="s">
        <v>135</v>
      </c>
      <c r="D892" s="13" t="s">
        <v>77</v>
      </c>
      <c r="E892" s="3">
        <v>38.55</v>
      </c>
      <c r="F892" s="5">
        <f>E892*30/60</f>
        <v>19.275</v>
      </c>
    </row>
    <row r="893" spans="1:6" ht="12.75">
      <c r="A893" s="3" t="s">
        <v>15</v>
      </c>
      <c r="B893" s="4" t="s">
        <v>10</v>
      </c>
      <c r="C893" s="3" t="s">
        <v>136</v>
      </c>
      <c r="D893" s="5">
        <f>F891+F892</f>
        <v>36.01065275757915</v>
      </c>
      <c r="E893" s="3">
        <v>0.262</v>
      </c>
      <c r="F893" s="5">
        <f>D893*E893</f>
        <v>9.434791022485738</v>
      </c>
    </row>
    <row r="894" spans="1:6" ht="12.75">
      <c r="A894" s="3" t="s">
        <v>16</v>
      </c>
      <c r="B894" s="4" t="s">
        <v>19</v>
      </c>
      <c r="C894" s="3"/>
      <c r="D894" s="3"/>
      <c r="E894" s="3"/>
      <c r="F894" s="5">
        <v>231.37</v>
      </c>
    </row>
    <row r="895" spans="1:6" ht="12.75">
      <c r="A895" s="3"/>
      <c r="B895" s="4" t="s">
        <v>159</v>
      </c>
      <c r="C895" s="3" t="s">
        <v>49</v>
      </c>
      <c r="D895" s="3">
        <v>0.005</v>
      </c>
      <c r="E895" s="3">
        <v>2250</v>
      </c>
      <c r="F895" s="5">
        <f>E895*D895</f>
        <v>11.25</v>
      </c>
    </row>
    <row r="896" spans="1:6" ht="12.75">
      <c r="A896" s="3"/>
      <c r="B896" s="4" t="s">
        <v>156</v>
      </c>
      <c r="C896" s="3" t="s">
        <v>49</v>
      </c>
      <c r="D896" s="3">
        <v>0.01</v>
      </c>
      <c r="E896" s="3">
        <v>1673</v>
      </c>
      <c r="F896" s="5">
        <f>E896*D896</f>
        <v>16.73</v>
      </c>
    </row>
    <row r="897" spans="1:6" ht="12.75">
      <c r="A897" s="3"/>
      <c r="B897" s="14" t="s">
        <v>74</v>
      </c>
      <c r="C897" s="3" t="s">
        <v>49</v>
      </c>
      <c r="D897" s="3">
        <v>0.005</v>
      </c>
      <c r="E897" s="3">
        <v>2980</v>
      </c>
      <c r="F897" s="5">
        <f aca="true" t="shared" si="23" ref="F897:F904">E897*D897</f>
        <v>14.9</v>
      </c>
    </row>
    <row r="898" spans="1:6" ht="12.75">
      <c r="A898" s="3"/>
      <c r="B898" s="4" t="s">
        <v>154</v>
      </c>
      <c r="C898" s="3" t="s">
        <v>49</v>
      </c>
      <c r="D898" s="3">
        <v>0.015</v>
      </c>
      <c r="E898" s="3">
        <v>1555</v>
      </c>
      <c r="F898" s="5">
        <f t="shared" si="23"/>
        <v>23.325</v>
      </c>
    </row>
    <row r="899" spans="1:6" ht="12.75">
      <c r="A899" s="3"/>
      <c r="B899" s="4" t="s">
        <v>128</v>
      </c>
      <c r="C899" s="3" t="s">
        <v>49</v>
      </c>
      <c r="D899" s="3">
        <v>0.024</v>
      </c>
      <c r="E899" s="3">
        <v>1540</v>
      </c>
      <c r="F899" s="5">
        <f t="shared" si="23"/>
        <v>36.96</v>
      </c>
    </row>
    <row r="900" spans="1:6" ht="12.75">
      <c r="A900" s="3"/>
      <c r="B900" s="4" t="s">
        <v>68</v>
      </c>
      <c r="C900" s="3" t="s">
        <v>24</v>
      </c>
      <c r="D900" s="3">
        <v>1</v>
      </c>
      <c r="E900" s="3">
        <v>5.93</v>
      </c>
      <c r="F900" s="5">
        <f t="shared" si="23"/>
        <v>5.93</v>
      </c>
    </row>
    <row r="901" spans="1:6" ht="12.75">
      <c r="A901" s="3"/>
      <c r="B901" s="4" t="s">
        <v>157</v>
      </c>
      <c r="C901" s="3" t="s">
        <v>24</v>
      </c>
      <c r="D901" s="3">
        <v>3</v>
      </c>
      <c r="E901" s="3">
        <v>8.71</v>
      </c>
      <c r="F901" s="5">
        <f t="shared" si="23"/>
        <v>26.130000000000003</v>
      </c>
    </row>
    <row r="902" spans="1:6" ht="12.75">
      <c r="A902" s="3"/>
      <c r="B902" s="4" t="s">
        <v>44</v>
      </c>
      <c r="C902" s="3" t="s">
        <v>49</v>
      </c>
      <c r="D902" s="3">
        <v>0.0005</v>
      </c>
      <c r="E902" s="3">
        <v>6400</v>
      </c>
      <c r="F902" s="5">
        <f t="shared" si="23"/>
        <v>3.2</v>
      </c>
    </row>
    <row r="903" spans="1:6" ht="12.75">
      <c r="A903" s="3"/>
      <c r="B903" s="4" t="s">
        <v>47</v>
      </c>
      <c r="C903" s="3" t="s">
        <v>24</v>
      </c>
      <c r="D903" s="3">
        <v>4</v>
      </c>
      <c r="E903" s="3">
        <v>7</v>
      </c>
      <c r="F903" s="5">
        <f t="shared" si="23"/>
        <v>28</v>
      </c>
    </row>
    <row r="904" spans="1:6" ht="12.75">
      <c r="A904" s="3"/>
      <c r="B904" s="4" t="s">
        <v>31</v>
      </c>
      <c r="C904" s="3" t="s">
        <v>24</v>
      </c>
      <c r="D904" s="3">
        <v>4</v>
      </c>
      <c r="E904" s="5">
        <v>0.75</v>
      </c>
      <c r="F904" s="5">
        <f t="shared" si="23"/>
        <v>3</v>
      </c>
    </row>
    <row r="905" spans="1:6" ht="12.75">
      <c r="A905" s="3"/>
      <c r="B905" s="4" t="s">
        <v>155</v>
      </c>
      <c r="C905" s="3" t="s">
        <v>24</v>
      </c>
      <c r="D905" s="3">
        <v>3</v>
      </c>
      <c r="E905" s="3">
        <v>2.8</v>
      </c>
      <c r="F905" s="5">
        <f>E905*D905</f>
        <v>8.399999999999999</v>
      </c>
    </row>
    <row r="906" spans="1:6" ht="12.75">
      <c r="A906" s="3"/>
      <c r="B906" s="4" t="s">
        <v>63</v>
      </c>
      <c r="C906" s="3" t="s">
        <v>24</v>
      </c>
      <c r="D906" s="3">
        <v>2</v>
      </c>
      <c r="E906" s="3">
        <v>4.45</v>
      </c>
      <c r="F906" s="5">
        <f>E906*D906</f>
        <v>8.9</v>
      </c>
    </row>
    <row r="907" spans="1:6" ht="12.75">
      <c r="A907" s="3"/>
      <c r="B907" s="4" t="s">
        <v>32</v>
      </c>
      <c r="C907" s="3" t="s">
        <v>48</v>
      </c>
      <c r="D907" s="3">
        <v>0.05</v>
      </c>
      <c r="E907" s="5">
        <v>220</v>
      </c>
      <c r="F907" s="5">
        <f>E907*D907</f>
        <v>11</v>
      </c>
    </row>
    <row r="908" spans="1:6" ht="12.75">
      <c r="A908" s="3"/>
      <c r="B908" s="4" t="s">
        <v>120</v>
      </c>
      <c r="C908" s="3" t="s">
        <v>24</v>
      </c>
      <c r="D908" s="3">
        <v>1</v>
      </c>
      <c r="E908" s="3">
        <v>25.24</v>
      </c>
      <c r="F908" s="5">
        <f>E908*D908</f>
        <v>25.24</v>
      </c>
    </row>
    <row r="909" spans="1:6" ht="12.75">
      <c r="A909" s="3"/>
      <c r="B909" s="4" t="s">
        <v>37</v>
      </c>
      <c r="C909" s="3" t="s">
        <v>49</v>
      </c>
      <c r="D909" s="3">
        <v>0.05</v>
      </c>
      <c r="E909" s="5">
        <v>168</v>
      </c>
      <c r="F909" s="5">
        <f>E909*D909</f>
        <v>8.4</v>
      </c>
    </row>
    <row r="910" spans="1:6" ht="12.75">
      <c r="A910" s="3">
        <v>4</v>
      </c>
      <c r="B910" s="4" t="s">
        <v>25</v>
      </c>
      <c r="C910" s="3" t="s">
        <v>8</v>
      </c>
      <c r="D910" s="3"/>
      <c r="E910" s="3"/>
      <c r="F910" s="5">
        <f>F890*74.32%</f>
        <v>26.763117129432825</v>
      </c>
    </row>
    <row r="911" spans="1:6" ht="12.75">
      <c r="A911" s="3">
        <v>5</v>
      </c>
      <c r="B911" s="4" t="s">
        <v>17</v>
      </c>
      <c r="C911" s="3" t="s">
        <v>8</v>
      </c>
      <c r="D911" s="3"/>
      <c r="E911" s="3"/>
      <c r="F911" s="5">
        <v>303.57</v>
      </c>
    </row>
    <row r="912" spans="1:6" ht="12.75">
      <c r="A912" s="3">
        <v>6</v>
      </c>
      <c r="B912" s="4" t="s">
        <v>54</v>
      </c>
      <c r="C912" s="3" t="s">
        <v>8</v>
      </c>
      <c r="D912" s="3"/>
      <c r="E912" s="3"/>
      <c r="F912" s="5">
        <f>F911*25%</f>
        <v>75.8925</v>
      </c>
    </row>
    <row r="913" spans="1:6" ht="12.75">
      <c r="A913" s="3">
        <v>7</v>
      </c>
      <c r="B913" s="4" t="s">
        <v>11</v>
      </c>
      <c r="C913" s="3" t="s">
        <v>8</v>
      </c>
      <c r="D913" s="3"/>
      <c r="E913" s="3"/>
      <c r="F913" s="5">
        <f>F912+F911</f>
        <v>379.4625</v>
      </c>
    </row>
    <row r="914" spans="1:6" ht="12.75">
      <c r="A914" s="3">
        <v>8</v>
      </c>
      <c r="B914" s="4" t="s">
        <v>138</v>
      </c>
      <c r="C914" s="3" t="s">
        <v>8</v>
      </c>
      <c r="D914" s="3"/>
      <c r="E914" s="3"/>
      <c r="F914" s="5">
        <f>F913*18%</f>
        <v>68.30324999999999</v>
      </c>
    </row>
    <row r="915" spans="1:6" ht="12.75">
      <c r="A915" s="3"/>
      <c r="B915" s="6" t="s">
        <v>139</v>
      </c>
      <c r="C915" s="3" t="s">
        <v>8</v>
      </c>
      <c r="D915" s="3"/>
      <c r="E915" s="3"/>
      <c r="F915" s="7">
        <v>447.76</v>
      </c>
    </row>
    <row r="916" spans="1:6" ht="12.75">
      <c r="A916" s="16"/>
      <c r="B916" s="15"/>
      <c r="C916" s="16"/>
      <c r="D916" s="16"/>
      <c r="E916" s="17"/>
      <c r="F916" s="17"/>
    </row>
    <row r="917" spans="1:5" s="29" customFormat="1" ht="12.75">
      <c r="A917" s="28"/>
      <c r="B917" s="28" t="s">
        <v>12</v>
      </c>
      <c r="C917" s="28"/>
      <c r="D917" s="28"/>
      <c r="E917" s="28" t="s">
        <v>13</v>
      </c>
    </row>
    <row r="944" spans="1:6" ht="12.75">
      <c r="A944" s="79" t="s">
        <v>18</v>
      </c>
      <c r="B944" s="79"/>
      <c r="C944" s="79"/>
      <c r="D944" s="79"/>
      <c r="E944" s="79"/>
      <c r="F944" s="79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80" t="s">
        <v>161</v>
      </c>
      <c r="B946" s="80"/>
      <c r="C946" s="80"/>
      <c r="D946" s="80"/>
      <c r="E946" s="80"/>
      <c r="F946" s="80"/>
    </row>
    <row r="947" spans="1:6" ht="12.75">
      <c r="A947" s="10" t="s">
        <v>0</v>
      </c>
      <c r="B947" s="10" t="s">
        <v>1</v>
      </c>
      <c r="C947" s="9" t="s">
        <v>2</v>
      </c>
      <c r="D947" s="10" t="s">
        <v>3</v>
      </c>
      <c r="E947" s="9" t="s">
        <v>4</v>
      </c>
      <c r="F947" s="10" t="s">
        <v>5</v>
      </c>
    </row>
    <row r="948" spans="1:6" ht="12.75">
      <c r="A948" s="11"/>
      <c r="B948" s="11"/>
      <c r="C948" s="12"/>
      <c r="D948" s="11"/>
      <c r="E948" s="12" t="s">
        <v>6</v>
      </c>
      <c r="F948" s="11" t="s">
        <v>6</v>
      </c>
    </row>
    <row r="949" spans="1:6" ht="12.75">
      <c r="A949" s="3" t="s">
        <v>14</v>
      </c>
      <c r="B949" s="4" t="s">
        <v>7</v>
      </c>
      <c r="C949" s="3" t="s">
        <v>8</v>
      </c>
      <c r="D949" s="3"/>
      <c r="E949" s="3"/>
      <c r="F949" s="5">
        <v>36.02</v>
      </c>
    </row>
    <row r="950" spans="1:6" ht="12.75">
      <c r="A950" s="3"/>
      <c r="B950" s="4" t="s">
        <v>29</v>
      </c>
      <c r="C950" s="3" t="s">
        <v>135</v>
      </c>
      <c r="D950" s="13" t="s">
        <v>20</v>
      </c>
      <c r="E950" s="5">
        <f>7480*12/1787.8</f>
        <v>50.206958272737445</v>
      </c>
      <c r="F950" s="5">
        <f>E950*20/60</f>
        <v>16.73565275757915</v>
      </c>
    </row>
    <row r="951" spans="1:6" ht="12.75">
      <c r="A951" s="3"/>
      <c r="B951" s="4" t="s">
        <v>30</v>
      </c>
      <c r="C951" s="3" t="s">
        <v>135</v>
      </c>
      <c r="D951" s="13" t="s">
        <v>77</v>
      </c>
      <c r="E951" s="3">
        <v>38.55</v>
      </c>
      <c r="F951" s="5">
        <f>E951*30/60</f>
        <v>19.275</v>
      </c>
    </row>
    <row r="952" spans="1:6" ht="12.75">
      <c r="A952" s="3" t="s">
        <v>15</v>
      </c>
      <c r="B952" s="4" t="s">
        <v>10</v>
      </c>
      <c r="C952" s="3" t="s">
        <v>136</v>
      </c>
      <c r="D952" s="5">
        <f>F950+F951</f>
        <v>36.01065275757915</v>
      </c>
      <c r="E952" s="3">
        <v>0.262</v>
      </c>
      <c r="F952" s="5">
        <v>9.44</v>
      </c>
    </row>
    <row r="953" spans="1:6" ht="12.75">
      <c r="A953" s="3" t="s">
        <v>16</v>
      </c>
      <c r="B953" s="4" t="s">
        <v>19</v>
      </c>
      <c r="C953" s="3"/>
      <c r="D953" s="3"/>
      <c r="E953" s="3"/>
      <c r="F953" s="5">
        <f>F954+F955+F956+F957+F958+F959+F960+F961+F962+F963+F964+F965+F966+F967+F968</f>
        <v>271.875</v>
      </c>
    </row>
    <row r="954" spans="1:6" ht="12.75">
      <c r="A954" s="3"/>
      <c r="B954" s="4" t="s">
        <v>162</v>
      </c>
      <c r="C954" s="3" t="s">
        <v>66</v>
      </c>
      <c r="D954" s="3">
        <v>0.02</v>
      </c>
      <c r="E954" s="3">
        <v>1327</v>
      </c>
      <c r="F954" s="5">
        <f>E954*D954</f>
        <v>26.54</v>
      </c>
    </row>
    <row r="955" spans="1:6" ht="12.75">
      <c r="A955" s="3"/>
      <c r="B955" s="4" t="s">
        <v>156</v>
      </c>
      <c r="C955" s="3" t="s">
        <v>49</v>
      </c>
      <c r="D955" s="3">
        <v>0.01</v>
      </c>
      <c r="E955" s="3">
        <v>1673</v>
      </c>
      <c r="F955" s="5">
        <f>E955*D955</f>
        <v>16.73</v>
      </c>
    </row>
    <row r="956" spans="1:6" ht="12.75">
      <c r="A956" s="3"/>
      <c r="B956" s="14" t="s">
        <v>74</v>
      </c>
      <c r="C956" s="3" t="s">
        <v>49</v>
      </c>
      <c r="D956" s="3">
        <v>0.01</v>
      </c>
      <c r="E956" s="3">
        <v>2980</v>
      </c>
      <c r="F956" s="5">
        <f aca="true" t="shared" si="24" ref="F956:F963">E956*D956</f>
        <v>29.8</v>
      </c>
    </row>
    <row r="957" spans="1:6" ht="12.75">
      <c r="A957" s="3"/>
      <c r="B957" s="4" t="s">
        <v>154</v>
      </c>
      <c r="C957" s="3" t="s">
        <v>49</v>
      </c>
      <c r="D957" s="3">
        <v>0.015</v>
      </c>
      <c r="E957" s="3">
        <v>1555</v>
      </c>
      <c r="F957" s="5">
        <f t="shared" si="24"/>
        <v>23.325</v>
      </c>
    </row>
    <row r="958" spans="1:6" ht="12.75">
      <c r="A958" s="3"/>
      <c r="B958" s="4" t="s">
        <v>128</v>
      </c>
      <c r="C958" s="3" t="s">
        <v>49</v>
      </c>
      <c r="D958" s="3">
        <v>0.024</v>
      </c>
      <c r="E958" s="3">
        <v>1540</v>
      </c>
      <c r="F958" s="5">
        <f t="shared" si="24"/>
        <v>36.96</v>
      </c>
    </row>
    <row r="959" spans="1:6" ht="12.75">
      <c r="A959" s="3"/>
      <c r="B959" s="4" t="s">
        <v>68</v>
      </c>
      <c r="C959" s="3" t="s">
        <v>24</v>
      </c>
      <c r="D959" s="3">
        <v>2</v>
      </c>
      <c r="E959" s="3">
        <v>5.93</v>
      </c>
      <c r="F959" s="5">
        <f t="shared" si="24"/>
        <v>11.86</v>
      </c>
    </row>
    <row r="960" spans="1:6" ht="12.75">
      <c r="A960" s="3"/>
      <c r="B960" s="4" t="s">
        <v>157</v>
      </c>
      <c r="C960" s="3" t="s">
        <v>24</v>
      </c>
      <c r="D960" s="3">
        <v>3</v>
      </c>
      <c r="E960" s="3">
        <v>8.71</v>
      </c>
      <c r="F960" s="5">
        <f t="shared" si="24"/>
        <v>26.130000000000003</v>
      </c>
    </row>
    <row r="961" spans="1:6" ht="12.75">
      <c r="A961" s="3"/>
      <c r="B961" s="4" t="s">
        <v>44</v>
      </c>
      <c r="C961" s="3" t="s">
        <v>49</v>
      </c>
      <c r="D961" s="3">
        <v>0.0005</v>
      </c>
      <c r="E961" s="3">
        <v>6400</v>
      </c>
      <c r="F961" s="5">
        <f t="shared" si="24"/>
        <v>3.2</v>
      </c>
    </row>
    <row r="962" spans="1:6" ht="12.75">
      <c r="A962" s="3"/>
      <c r="B962" s="4" t="s">
        <v>47</v>
      </c>
      <c r="C962" s="3" t="s">
        <v>24</v>
      </c>
      <c r="D962" s="3">
        <v>5</v>
      </c>
      <c r="E962" s="3">
        <v>7</v>
      </c>
      <c r="F962" s="5">
        <f t="shared" si="24"/>
        <v>35</v>
      </c>
    </row>
    <row r="963" spans="1:6" ht="12.75">
      <c r="A963" s="3"/>
      <c r="B963" s="4" t="s">
        <v>31</v>
      </c>
      <c r="C963" s="3" t="s">
        <v>24</v>
      </c>
      <c r="D963" s="3">
        <v>5</v>
      </c>
      <c r="E963" s="5">
        <v>0.75</v>
      </c>
      <c r="F963" s="5">
        <f t="shared" si="24"/>
        <v>3.75</v>
      </c>
    </row>
    <row r="964" spans="1:6" ht="12.75">
      <c r="A964" s="3"/>
      <c r="B964" s="4" t="s">
        <v>155</v>
      </c>
      <c r="C964" s="3" t="s">
        <v>24</v>
      </c>
      <c r="D964" s="3">
        <v>3</v>
      </c>
      <c r="E964" s="3">
        <v>2.8</v>
      </c>
      <c r="F964" s="5">
        <f>E964*D964</f>
        <v>8.399999999999999</v>
      </c>
    </row>
    <row r="965" spans="1:6" ht="12.75">
      <c r="A965" s="3"/>
      <c r="B965" s="4" t="s">
        <v>63</v>
      </c>
      <c r="C965" s="3" t="s">
        <v>24</v>
      </c>
      <c r="D965" s="3">
        <v>2</v>
      </c>
      <c r="E965" s="3">
        <v>4.45</v>
      </c>
      <c r="F965" s="5">
        <f>E965*D965</f>
        <v>8.9</v>
      </c>
    </row>
    <row r="966" spans="1:6" ht="12.75">
      <c r="A966" s="3"/>
      <c r="B966" s="4" t="s">
        <v>32</v>
      </c>
      <c r="C966" s="3" t="s">
        <v>48</v>
      </c>
      <c r="D966" s="3">
        <v>0.05</v>
      </c>
      <c r="E966" s="5">
        <v>220</v>
      </c>
      <c r="F966" s="5">
        <f>E966*D966</f>
        <v>11</v>
      </c>
    </row>
    <row r="967" spans="1:6" ht="12.75">
      <c r="A967" s="3"/>
      <c r="B967" s="4" t="s">
        <v>120</v>
      </c>
      <c r="C967" s="3" t="s">
        <v>24</v>
      </c>
      <c r="D967" s="3">
        <v>1</v>
      </c>
      <c r="E967" s="3">
        <v>25.24</v>
      </c>
      <c r="F967" s="5">
        <f>E967*D967</f>
        <v>25.24</v>
      </c>
    </row>
    <row r="968" spans="1:6" ht="12.75">
      <c r="A968" s="3"/>
      <c r="B968" s="4" t="s">
        <v>37</v>
      </c>
      <c r="C968" s="3" t="s">
        <v>49</v>
      </c>
      <c r="D968" s="3">
        <v>0.03</v>
      </c>
      <c r="E968" s="5">
        <v>168</v>
      </c>
      <c r="F968" s="5">
        <f>E968*D968</f>
        <v>5.04</v>
      </c>
    </row>
    <row r="969" spans="1:6" ht="12.75">
      <c r="A969" s="3">
        <v>4</v>
      </c>
      <c r="B969" s="4" t="s">
        <v>25</v>
      </c>
      <c r="C969" s="3" t="s">
        <v>8</v>
      </c>
      <c r="D969" s="3"/>
      <c r="E969" s="3"/>
      <c r="F969" s="5">
        <f>F949*74.32%</f>
        <v>26.770064</v>
      </c>
    </row>
    <row r="970" spans="1:6" ht="12.75">
      <c r="A970" s="3">
        <v>5</v>
      </c>
      <c r="B970" s="4" t="s">
        <v>17</v>
      </c>
      <c r="C970" s="3" t="s">
        <v>8</v>
      </c>
      <c r="D970" s="3"/>
      <c r="E970" s="3"/>
      <c r="F970" s="5">
        <f>F969+F953+F952+F949</f>
        <v>344.10506399999997</v>
      </c>
    </row>
    <row r="971" spans="1:6" ht="12.75">
      <c r="A971" s="3">
        <v>6</v>
      </c>
      <c r="B971" s="4" t="s">
        <v>54</v>
      </c>
      <c r="C971" s="3" t="s">
        <v>8</v>
      </c>
      <c r="D971" s="3"/>
      <c r="E971" s="3"/>
      <c r="F971" s="5">
        <f>F970*25%</f>
        <v>86.02626599999999</v>
      </c>
    </row>
    <row r="972" spans="1:6" ht="12.75">
      <c r="A972" s="3">
        <v>7</v>
      </c>
      <c r="B972" s="4" t="s">
        <v>11</v>
      </c>
      <c r="C972" s="3" t="s">
        <v>8</v>
      </c>
      <c r="D972" s="3"/>
      <c r="E972" s="3"/>
      <c r="F972" s="5">
        <v>430.14</v>
      </c>
    </row>
    <row r="973" spans="1:6" ht="12.75">
      <c r="A973" s="3">
        <v>8</v>
      </c>
      <c r="B973" s="4" t="s">
        <v>138</v>
      </c>
      <c r="C973" s="3" t="s">
        <v>8</v>
      </c>
      <c r="D973" s="3"/>
      <c r="E973" s="3"/>
      <c r="F973" s="5">
        <f>F972*18%</f>
        <v>77.42519999999999</v>
      </c>
    </row>
    <row r="974" spans="1:6" ht="12.75">
      <c r="A974" s="3"/>
      <c r="B974" s="6" t="s">
        <v>139</v>
      </c>
      <c r="C974" s="3" t="s">
        <v>8</v>
      </c>
      <c r="D974" s="3"/>
      <c r="E974" s="3"/>
      <c r="F974" s="7">
        <f>F972+F973</f>
        <v>507.5652</v>
      </c>
    </row>
    <row r="975" spans="1:6" ht="12.75">
      <c r="A975" s="16"/>
      <c r="B975" s="15"/>
      <c r="C975" s="16"/>
      <c r="D975" s="16"/>
      <c r="E975" s="17"/>
      <c r="F975" s="17"/>
    </row>
    <row r="976" spans="1:5" s="29" customFormat="1" ht="12.75">
      <c r="A976" s="28"/>
      <c r="B976" s="28" t="s">
        <v>12</v>
      </c>
      <c r="C976" s="28"/>
      <c r="D976" s="28"/>
      <c r="E976" s="28" t="s">
        <v>13</v>
      </c>
    </row>
    <row r="1003" spans="1:6" ht="12.75">
      <c r="A1003" s="79" t="s">
        <v>18</v>
      </c>
      <c r="B1003" s="79"/>
      <c r="C1003" s="79"/>
      <c r="D1003" s="79"/>
      <c r="E1003" s="79"/>
      <c r="F1003" s="79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80" t="s">
        <v>361</v>
      </c>
      <c r="B1005" s="80"/>
      <c r="C1005" s="80"/>
      <c r="D1005" s="80"/>
      <c r="E1005" s="80"/>
      <c r="F1005" s="80"/>
    </row>
    <row r="1006" spans="1:6" ht="12.75">
      <c r="A1006" s="10" t="s">
        <v>0</v>
      </c>
      <c r="B1006" s="10" t="s">
        <v>1</v>
      </c>
      <c r="C1006" s="9" t="s">
        <v>2</v>
      </c>
      <c r="D1006" s="10" t="s">
        <v>3</v>
      </c>
      <c r="E1006" s="9" t="s">
        <v>4</v>
      </c>
      <c r="F1006" s="10" t="s">
        <v>5</v>
      </c>
    </row>
    <row r="1007" spans="1:6" ht="12.75">
      <c r="A1007" s="11"/>
      <c r="B1007" s="11"/>
      <c r="C1007" s="12"/>
      <c r="D1007" s="11"/>
      <c r="E1007" s="12" t="s">
        <v>6</v>
      </c>
      <c r="F1007" s="11" t="s">
        <v>6</v>
      </c>
    </row>
    <row r="1008" spans="1:6" ht="12.75">
      <c r="A1008" s="3" t="s">
        <v>14</v>
      </c>
      <c r="B1008" s="4" t="s">
        <v>7</v>
      </c>
      <c r="C1008" s="3" t="s">
        <v>8</v>
      </c>
      <c r="D1008" s="3"/>
      <c r="E1008" s="3"/>
      <c r="F1008" s="5">
        <v>36.02</v>
      </c>
    </row>
    <row r="1009" spans="1:6" ht="12.75">
      <c r="A1009" s="3"/>
      <c r="B1009" s="4" t="s">
        <v>29</v>
      </c>
      <c r="C1009" s="3" t="s">
        <v>135</v>
      </c>
      <c r="D1009" s="13" t="s">
        <v>20</v>
      </c>
      <c r="E1009" s="5">
        <f>7480*12/1787.8</f>
        <v>50.206958272737445</v>
      </c>
      <c r="F1009" s="5">
        <f>E1009*20/60</f>
        <v>16.73565275757915</v>
      </c>
    </row>
    <row r="1010" spans="1:6" ht="12.75">
      <c r="A1010" s="3"/>
      <c r="B1010" s="4" t="s">
        <v>30</v>
      </c>
      <c r="C1010" s="3" t="s">
        <v>135</v>
      </c>
      <c r="D1010" s="13" t="s">
        <v>77</v>
      </c>
      <c r="E1010" s="3">
        <v>38.55</v>
      </c>
      <c r="F1010" s="5">
        <f>E1010*30/60</f>
        <v>19.275</v>
      </c>
    </row>
    <row r="1011" spans="1:6" ht="12.75">
      <c r="A1011" s="3" t="s">
        <v>15</v>
      </c>
      <c r="B1011" s="4" t="s">
        <v>10</v>
      </c>
      <c r="C1011" s="3" t="s">
        <v>136</v>
      </c>
      <c r="D1011" s="5">
        <f>F1009+F1010</f>
        <v>36.01065275757915</v>
      </c>
      <c r="E1011" s="3">
        <v>0.262</v>
      </c>
      <c r="F1011" s="5">
        <v>9.44</v>
      </c>
    </row>
    <row r="1012" spans="1:6" ht="12.75">
      <c r="A1012" s="3" t="s">
        <v>16</v>
      </c>
      <c r="B1012" s="4" t="s">
        <v>19</v>
      </c>
      <c r="C1012" s="3"/>
      <c r="D1012" s="3"/>
      <c r="E1012" s="3"/>
      <c r="F1012" s="5">
        <f>F1013+F1014+F1015+F1016+F1017+F1018+F1019+F1020+F1021+F1022+F1023</f>
        <v>578.3299999999999</v>
      </c>
    </row>
    <row r="1013" spans="1:6" ht="12.75">
      <c r="A1013" s="3"/>
      <c r="B1013" s="4" t="s">
        <v>318</v>
      </c>
      <c r="C1013" s="3" t="s">
        <v>49</v>
      </c>
      <c r="D1013" s="3">
        <v>0.01</v>
      </c>
      <c r="E1013" s="3">
        <v>1526</v>
      </c>
      <c r="F1013" s="5">
        <f aca="true" t="shared" si="25" ref="F1013:F1023">E1013*D1013</f>
        <v>15.26</v>
      </c>
    </row>
    <row r="1014" spans="1:6" ht="12.75">
      <c r="A1014" s="3"/>
      <c r="B1014" s="4" t="s">
        <v>319</v>
      </c>
      <c r="C1014" s="3" t="s">
        <v>49</v>
      </c>
      <c r="D1014" s="3">
        <v>0.01</v>
      </c>
      <c r="E1014" s="3">
        <v>1423</v>
      </c>
      <c r="F1014" s="5">
        <f t="shared" si="25"/>
        <v>14.23</v>
      </c>
    </row>
    <row r="1015" spans="1:6" ht="12.75">
      <c r="A1015" s="3"/>
      <c r="B1015" s="4" t="s">
        <v>320</v>
      </c>
      <c r="C1015" s="3" t="s">
        <v>49</v>
      </c>
      <c r="D1015" s="3">
        <v>0.01</v>
      </c>
      <c r="E1015" s="3">
        <v>1120</v>
      </c>
      <c r="F1015" s="5">
        <f t="shared" si="25"/>
        <v>11.200000000000001</v>
      </c>
    </row>
    <row r="1016" spans="1:6" ht="12.75">
      <c r="A1016" s="3"/>
      <c r="B1016" s="4" t="s">
        <v>321</v>
      </c>
      <c r="C1016" s="3" t="s">
        <v>49</v>
      </c>
      <c r="D1016" s="3">
        <v>0.01</v>
      </c>
      <c r="E1016" s="3">
        <v>1650</v>
      </c>
      <c r="F1016" s="5">
        <f t="shared" si="25"/>
        <v>16.5</v>
      </c>
    </row>
    <row r="1017" spans="1:6" ht="12.75">
      <c r="A1017" s="3"/>
      <c r="B1017" s="4" t="s">
        <v>322</v>
      </c>
      <c r="C1017" s="3" t="s">
        <v>49</v>
      </c>
      <c r="D1017" s="3">
        <v>0.01</v>
      </c>
      <c r="E1017" s="3">
        <v>1300</v>
      </c>
      <c r="F1017" s="5">
        <f t="shared" si="25"/>
        <v>13</v>
      </c>
    </row>
    <row r="1018" spans="1:6" ht="12.75">
      <c r="A1018" s="3"/>
      <c r="B1018" s="4" t="s">
        <v>162</v>
      </c>
      <c r="C1018" s="3" t="s">
        <v>49</v>
      </c>
      <c r="D1018" s="3">
        <v>0.35</v>
      </c>
      <c r="E1018" s="3">
        <v>1327</v>
      </c>
      <c r="F1018" s="5">
        <f t="shared" si="25"/>
        <v>464.45</v>
      </c>
    </row>
    <row r="1019" spans="1:6" ht="12.75">
      <c r="A1019" s="3"/>
      <c r="B1019" s="4" t="s">
        <v>39</v>
      </c>
      <c r="C1019" s="3" t="s">
        <v>49</v>
      </c>
      <c r="D1019" s="3">
        <v>0.1</v>
      </c>
      <c r="E1019" s="3">
        <v>125</v>
      </c>
      <c r="F1019" s="5">
        <f t="shared" si="25"/>
        <v>12.5</v>
      </c>
    </row>
    <row r="1020" spans="1:6" ht="12.75">
      <c r="A1020" s="3"/>
      <c r="B1020" s="4" t="s">
        <v>323</v>
      </c>
      <c r="C1020" s="3" t="s">
        <v>49</v>
      </c>
      <c r="D1020" s="3">
        <v>0.05</v>
      </c>
      <c r="E1020" s="3">
        <v>125</v>
      </c>
      <c r="F1020" s="5">
        <f t="shared" si="25"/>
        <v>6.25</v>
      </c>
    </row>
    <row r="1021" spans="1:6" ht="12.75">
      <c r="A1021" s="3"/>
      <c r="B1021" s="4" t="s">
        <v>63</v>
      </c>
      <c r="C1021" s="3" t="s">
        <v>24</v>
      </c>
      <c r="D1021" s="3">
        <v>2</v>
      </c>
      <c r="E1021" s="3">
        <v>4.45</v>
      </c>
      <c r="F1021" s="5">
        <f t="shared" si="25"/>
        <v>8.9</v>
      </c>
    </row>
    <row r="1022" spans="1:6" ht="12.75">
      <c r="A1022" s="3"/>
      <c r="B1022" s="4" t="s">
        <v>32</v>
      </c>
      <c r="C1022" s="3" t="s">
        <v>48</v>
      </c>
      <c r="D1022" s="3">
        <v>0.05</v>
      </c>
      <c r="E1022" s="5">
        <v>220</v>
      </c>
      <c r="F1022" s="5">
        <f t="shared" si="25"/>
        <v>11</v>
      </c>
    </row>
    <row r="1023" spans="1:6" ht="12.75">
      <c r="A1023" s="3"/>
      <c r="B1023" s="4" t="s">
        <v>37</v>
      </c>
      <c r="C1023" s="3" t="s">
        <v>49</v>
      </c>
      <c r="D1023" s="3">
        <v>0.03</v>
      </c>
      <c r="E1023" s="5">
        <v>168</v>
      </c>
      <c r="F1023" s="5">
        <f t="shared" si="25"/>
        <v>5.04</v>
      </c>
    </row>
    <row r="1024" spans="1:6" ht="12.75">
      <c r="A1024" s="3">
        <v>4</v>
      </c>
      <c r="B1024" s="4" t="s">
        <v>25</v>
      </c>
      <c r="C1024" s="3" t="s">
        <v>8</v>
      </c>
      <c r="D1024" s="3"/>
      <c r="E1024" s="3"/>
      <c r="F1024" s="5">
        <f>F1008*74.32%</f>
        <v>26.770064</v>
      </c>
    </row>
    <row r="1025" spans="1:6" ht="12.75">
      <c r="A1025" s="3">
        <v>5</v>
      </c>
      <c r="B1025" s="4" t="s">
        <v>17</v>
      </c>
      <c r="C1025" s="3" t="s">
        <v>8</v>
      </c>
      <c r="D1025" s="3"/>
      <c r="E1025" s="3"/>
      <c r="F1025" s="5">
        <f>F1024+F1012+F1011+F1008</f>
        <v>650.560064</v>
      </c>
    </row>
    <row r="1026" spans="1:6" ht="12.75">
      <c r="A1026" s="3">
        <v>6</v>
      </c>
      <c r="B1026" s="4" t="s">
        <v>54</v>
      </c>
      <c r="C1026" s="3" t="s">
        <v>8</v>
      </c>
      <c r="D1026" s="3"/>
      <c r="E1026" s="3"/>
      <c r="F1026" s="5">
        <f>F1025*25%</f>
        <v>162.640016</v>
      </c>
    </row>
    <row r="1027" spans="1:6" ht="12.75">
      <c r="A1027" s="3">
        <v>7</v>
      </c>
      <c r="B1027" s="4" t="s">
        <v>11</v>
      </c>
      <c r="C1027" s="3" t="s">
        <v>8</v>
      </c>
      <c r="D1027" s="3"/>
      <c r="E1027" s="3"/>
      <c r="F1027" s="5">
        <f>F1026+F1025</f>
        <v>813.2000800000001</v>
      </c>
    </row>
    <row r="1028" spans="1:6" ht="12.75">
      <c r="A1028" s="3">
        <v>8</v>
      </c>
      <c r="B1028" s="4" t="s">
        <v>138</v>
      </c>
      <c r="C1028" s="3" t="s">
        <v>8</v>
      </c>
      <c r="D1028" s="3"/>
      <c r="E1028" s="3"/>
      <c r="F1028" s="5">
        <f>F1027*18%</f>
        <v>146.3760144</v>
      </c>
    </row>
    <row r="1029" spans="1:6" ht="12.75">
      <c r="A1029" s="3"/>
      <c r="B1029" s="6" t="s">
        <v>139</v>
      </c>
      <c r="C1029" s="3" t="s">
        <v>8</v>
      </c>
      <c r="D1029" s="3"/>
      <c r="E1029" s="3"/>
      <c r="F1029" s="7">
        <f>F1027+F1028</f>
        <v>959.5760944000001</v>
      </c>
    </row>
    <row r="1030" spans="1:6" ht="12.75">
      <c r="A1030" s="16"/>
      <c r="B1030" s="15"/>
      <c r="C1030" s="16"/>
      <c r="D1030" s="16"/>
      <c r="E1030" s="17"/>
      <c r="F1030" s="17"/>
    </row>
    <row r="1031" spans="1:6" ht="12.75">
      <c r="A1031" s="28"/>
      <c r="B1031" s="28" t="s">
        <v>12</v>
      </c>
      <c r="C1031" s="28"/>
      <c r="D1031" s="28"/>
      <c r="E1031" s="28" t="s">
        <v>13</v>
      </c>
      <c r="F1031" s="29"/>
    </row>
  </sheetData>
  <mergeCells count="58">
    <mergeCell ref="A1003:F1003"/>
    <mergeCell ref="A1005:F1005"/>
    <mergeCell ref="A710:F710"/>
    <mergeCell ref="A618:F618"/>
    <mergeCell ref="A649:F649"/>
    <mergeCell ref="A651:F651"/>
    <mergeCell ref="A708:F708"/>
    <mergeCell ref="A792:F792"/>
    <mergeCell ref="A794:F794"/>
    <mergeCell ref="A733:F733"/>
    <mergeCell ref="A474:F474"/>
    <mergeCell ref="A531:F531"/>
    <mergeCell ref="A533:F533"/>
    <mergeCell ref="A616:F616"/>
    <mergeCell ref="A590:F590"/>
    <mergeCell ref="A592:F592"/>
    <mergeCell ref="C600:C601"/>
    <mergeCell ref="D600:D601"/>
    <mergeCell ref="E600:E601"/>
    <mergeCell ref="F600:F601"/>
    <mergeCell ref="A236:F236"/>
    <mergeCell ref="A238:F238"/>
    <mergeCell ref="A265:F265"/>
    <mergeCell ref="A267:F267"/>
    <mergeCell ref="A59:F59"/>
    <mergeCell ref="A61:F61"/>
    <mergeCell ref="A177:F177"/>
    <mergeCell ref="A179:F179"/>
    <mergeCell ref="A118:F118"/>
    <mergeCell ref="A120:F120"/>
    <mergeCell ref="A149:F149"/>
    <mergeCell ref="A151:F151"/>
    <mergeCell ref="A295:F295"/>
    <mergeCell ref="A297:F297"/>
    <mergeCell ref="A326:F326"/>
    <mergeCell ref="A328:F328"/>
    <mergeCell ref="A353:F353"/>
    <mergeCell ref="A355:F355"/>
    <mergeCell ref="A380:F380"/>
    <mergeCell ref="A382:F382"/>
    <mergeCell ref="A472:F472"/>
    <mergeCell ref="A413:F413"/>
    <mergeCell ref="A415:F415"/>
    <mergeCell ref="A435:F435"/>
    <mergeCell ref="A437:F437"/>
    <mergeCell ref="A735:F735"/>
    <mergeCell ref="A767:F767"/>
    <mergeCell ref="A769:F769"/>
    <mergeCell ref="A944:F944"/>
    <mergeCell ref="A946:F946"/>
    <mergeCell ref="A826:F826"/>
    <mergeCell ref="A828:F828"/>
    <mergeCell ref="A885:F885"/>
    <mergeCell ref="A887:F887"/>
    <mergeCell ref="A26:F26"/>
    <mergeCell ref="A6:F6"/>
    <mergeCell ref="A7:F7"/>
    <mergeCell ref="A25:F2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ЦГиЭ</cp:lastModifiedBy>
  <cp:lastPrinted>2009-04-13T06:51:06Z</cp:lastPrinted>
  <dcterms:created xsi:type="dcterms:W3CDTF">1996-10-08T23:32:33Z</dcterms:created>
  <dcterms:modified xsi:type="dcterms:W3CDTF">2011-02-09T13:45:11Z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